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<sst xmlns="http://schemas.openxmlformats.org/spreadsheetml/2006/main" count="4733" uniqueCount="3657">
  <si>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</si>
  <si>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</si>
  <si>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</si>
  <si>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</si>
  <si>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</si>
  <si>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</si>
  <si>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</si>
  <si>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</si>
  <si>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</si>
  <si>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</si>
  <si>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</si>
  <si>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</si>
  <si>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</si>
  <si>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</si>
  <si>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</si>
  <si>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</si>
  <si>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</si>
  <si>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</si>
  <si>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</si>
  <si>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</si>
  <si>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</si>
  <si>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</si>
  <si>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</si>
  <si>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</si>
  <si>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</si>
  <si>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</si>
  <si>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</si>
  <si>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</si>
  <si>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</si>
  <si>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</si>
  <si>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</si>
  <si>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NAŠICE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</si>
  <si>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</si>
  <si>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</si>
  <si>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</si>
  <si>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</si>
  <si>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</si>
  <si>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</si>
  <si>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</si>
  <si>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</si>
  <si>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</si>
  <si>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</si>
  <si>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</si>
  <si>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</si>
  <si>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</si>
  <si>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</si>
  <si>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</si>
  <si>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</si>
  <si>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</si>
  <si>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</si>
  <si>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</si>
  <si>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</si>
  <si>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</si>
  <si>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</si>
  <si>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</si>
  <si>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</si>
  <si>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</si>
  <si>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</si>
  <si>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</si>
  <si>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36151 - GRADSKA KNJIŽNICA NAŠICE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</si>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</sst>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8"/>
      <color rgb="FFFF0000"/>
      <name val="Arial"/>
      <charset val="134"/>
    </font>
    <font>
      <sz val="9"/>
      <color rgb="FF00B050"/>
      <name val="Arial"/>
      <charset val="238"/>
    </font>
    <font>
      <sz val="9"/>
      <color theme="6"/>
      <name val="Arial"/>
      <charset val="238"/>
    </font>
    <font>
      <sz val="10"/>
      <color rgb="FF0000FF"/>
      <name val="Arial"/>
      <charset val="134"/>
    </font>
    <font>
      <strike/>
      <sz val="9"/>
      <color theme="1"/>
      <name val="Arial"/>
      <charset val="238"/>
    </font>
    <font>
      <strike/>
      <sz val="8"/>
      <name val="Arial"/>
      <charset val="134"/>
    </font>
    <font>
      <b/>
      <sz val="8"/>
      <color rgb="FF0000FF"/>
      <name val="Arial"/>
      <charset val="134"/>
    </font>
    <font>
      <b/>
      <sz val="8"/>
      <name val="Arial"/>
      <charset val="134"/>
    </font>
    <font>
      <b/>
      <sz val="8"/>
      <color rgb="FF3333FF"/>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lignment vertical="top"/>
      <protection locked="0"/>
    </xf>
    <xf numFmtId="0" fontId="0" fillId="0" borderId="0" xfId="0"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Alignment="1" applyProtection="1">
      <alignment vertical="center"/>
    </xf>
    <xf numFmtId="0" fontId="1" fillId="0" borderId="0" xfId="0" applyFont="1" applyAlignment="1" applyProtection="1">
      <alignment horizontal="center"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53" applyFont="1" applyFill="1" applyBorder="1" applyAlignment="1" applyProtection="1">
      <alignment horizontal="center" vertical="center" wrapText="1"/>
      <protection locked="0" hidden="1"/>
    </xf>
    <xf numFmtId="0" fontId="24" fillId="5" borderId="31" xfId="53"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1" fillId="0" borderId="0" xfId="0" applyFont="1" applyAlignment="1" applyProtection="1">
      <alignment horizontal="center" vertical="center" wrapText="1"/>
    </xf>
    <xf numFmtId="0" fontId="24" fillId="5" borderId="30" xfId="53"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7" fillId="0" borderId="0" xfId="0" applyFont="1" applyAlignment="1" applyProtection="1">
      <alignment horizontal="center" vertical="top" wrapText="1"/>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31"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78"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78"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78"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5" fillId="0" borderId="0" xfId="0" applyFont="1" applyAlignment="1" applyProtection="1">
      <alignment horizontal="center" vertical="top" wrapText="1"/>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32" fillId="0" borderId="0" xfId="0" applyFont="1" applyAlignment="1" applyProtection="1">
      <alignment horizontal="center" vertical="center"/>
    </xf>
    <xf numFmtId="0" fontId="33"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78"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78"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78" fontId="12" fillId="0" borderId="40" xfId="0" applyNumberFormat="1" applyFont="1" applyBorder="1" applyAlignment="1" applyProtection="1">
      <alignment horizontal="right" vertical="center"/>
    </xf>
    <xf numFmtId="0" fontId="37" fillId="2" borderId="42" xfId="0"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78"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31" fillId="0" borderId="0" xfId="0" applyFont="1" applyAlignment="1" applyProtection="1">
      <alignment horizontal="center" vertical="center"/>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78"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3"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77"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77" fontId="45" fillId="0" borderId="0" xfId="0" applyNumberFormat="1" applyFont="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21" fillId="2" borderId="66" xfId="0" applyFont="1" applyFill="1" applyBorder="1" applyAlignment="1" applyProtection="1">
      <alignment horizontal="center" vertical="center" wrapText="1"/>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Font="1" applyFill="1" applyBorder="1" applyAlignment="1" applyProtection="1">
      <alignment horizontal="center" vertical="center"/>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79" fontId="5" fillId="0" borderId="76" xfId="0" applyNumberFormat="1" applyFont="1" applyBorder="1" applyAlignment="1" applyProtection="1">
      <alignment horizontal="center" vertical="center"/>
    </xf>
    <xf numFmtId="43" fontId="27" fillId="0" borderId="36" xfId="1" applyFont="1" applyBorder="1" applyAlignment="1">
      <alignment horizontal="right" vertical="top" shrinkToFit="1"/>
    </xf>
    <xf numFmtId="0" fontId="3" fillId="0" borderId="77"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79"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79" fontId="5" fillId="0" borderId="85" xfId="0" applyNumberFormat="1" applyFont="1" applyBorder="1" applyAlignment="1" applyProtection="1">
      <alignment horizontal="center" vertical="center"/>
    </xf>
    <xf numFmtId="179" fontId="5" fillId="0" borderId="73" xfId="0" applyNumberFormat="1" applyFont="1" applyBorder="1" applyAlignment="1" applyProtection="1">
      <alignment horizontal="center" vertical="center"/>
    </xf>
    <xf numFmtId="179" fontId="5" fillId="0" borderId="78" xfId="0" applyNumberFormat="1" applyFont="1" applyBorder="1" applyAlignment="1" applyProtection="1">
      <alignment horizontal="center" vertical="center"/>
    </xf>
    <xf numFmtId="179" fontId="5" fillId="0" borderId="82" xfId="0" applyNumberFormat="1" applyFont="1" applyBorder="1" applyAlignment="1" applyProtection="1">
      <alignment horizontal="center" vertical="center"/>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3" fontId="27" fillId="0" borderId="41" xfId="1" applyFont="1" applyBorder="1" applyAlignment="1">
      <alignment horizontal="right" vertical="top" shrinkToFit="1"/>
    </xf>
    <xf numFmtId="179"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289548.86</v>
      </c>
      <c r="D2" s="352">
        <f>'PR-RAS'!E6</f>
        <v>335944.59</v>
      </c>
      <c r="E2" s="352">
        <v>0</v>
      </c>
      <c r="F2" s="352">
        <v>0</v>
      </c>
      <c r="G2" s="353">
        <f t="shared" ref="G2:G274" si="0">(B2/1000)*(C2*1+D2*2)</f>
        <v>961.43804</v>
      </c>
      <c r="H2" s="353">
        <f t="shared" ref="H2:H274" si="1">ABS(C2-ROUND(C2,0))+ABS(D2-ROUND(D2,0))</f>
        <v>0.550000000046566</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41436.73</v>
      </c>
      <c r="D45" s="349">
        <f>'PR-RAS'!E49</f>
        <v>41031.27</v>
      </c>
      <c r="E45" s="349">
        <v>0</v>
      </c>
      <c r="F45" s="349">
        <v>0</v>
      </c>
      <c r="G45" s="350">
        <f t="shared" si="0"/>
        <v>5433.96788</v>
      </c>
      <c r="H45" s="350">
        <f t="shared" si="1"/>
        <v>0.540000000008149</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41436.73</v>
      </c>
      <c r="D64" s="349">
        <f>'PR-RAS'!E68</f>
        <v>41031.27</v>
      </c>
      <c r="E64" s="349">
        <v>0</v>
      </c>
      <c r="F64" s="349">
        <v>0</v>
      </c>
      <c r="G64" s="350">
        <f t="shared" si="0"/>
        <v>7780.45401</v>
      </c>
      <c r="H64" s="350">
        <f t="shared" si="1"/>
        <v>0.540000000008149</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4436.73</v>
      </c>
      <c r="D65" s="349">
        <f>'PR-RAS'!E69</f>
        <v>4099.15</v>
      </c>
      <c r="E65" s="349">
        <v>0</v>
      </c>
      <c r="F65" s="349">
        <v>0</v>
      </c>
      <c r="G65" s="350">
        <f t="shared" si="0"/>
        <v>808.64192</v>
      </c>
      <c r="H65" s="350">
        <f t="shared" si="1"/>
        <v>0.420000000000073</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37000</v>
      </c>
      <c r="D66" s="349">
        <f>'PR-RAS'!E70</f>
        <v>36932.12</v>
      </c>
      <c r="E66" s="349">
        <v>0</v>
      </c>
      <c r="F66" s="349">
        <v>0</v>
      </c>
      <c r="G66" s="350">
        <f t="shared" si="0"/>
        <v>7206.1756</v>
      </c>
      <c r="H66" s="350">
        <f t="shared" si="1"/>
        <v>0.120000000002619</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0</v>
      </c>
      <c r="D102" s="349">
        <f>'PR-RAS'!E106</f>
        <v>2231.6</v>
      </c>
      <c r="E102" s="349">
        <v>0</v>
      </c>
      <c r="F102" s="349">
        <v>0</v>
      </c>
      <c r="G102" s="350">
        <f t="shared" si="0"/>
        <v>450.7832</v>
      </c>
      <c r="H102" s="350">
        <f t="shared" si="1"/>
        <v>0.400000000000091</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0</v>
      </c>
      <c r="D108" s="349">
        <f>'PR-RAS'!E112</f>
        <v>2231.6</v>
      </c>
      <c r="E108" s="349">
        <v>0</v>
      </c>
      <c r="F108" s="349">
        <v>0</v>
      </c>
      <c r="G108" s="350">
        <f t="shared" si="0"/>
        <v>477.5624</v>
      </c>
      <c r="H108" s="350">
        <f t="shared" si="1"/>
        <v>0.400000000000091</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0</v>
      </c>
      <c r="D113" s="349">
        <f>'PR-RAS'!E117</f>
        <v>2231.6</v>
      </c>
      <c r="E113" s="349">
        <v>0</v>
      </c>
      <c r="F113" s="349">
        <v>0</v>
      </c>
      <c r="G113" s="350">
        <f t="shared" si="0"/>
        <v>499.8784</v>
      </c>
      <c r="H113" s="350">
        <f t="shared" si="1"/>
        <v>0.400000000000091</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8295.18</v>
      </c>
      <c r="D121" s="349">
        <f>'PR-RAS'!E125</f>
        <v>9907.57</v>
      </c>
      <c r="E121" s="349">
        <v>0</v>
      </c>
      <c r="F121" s="349">
        <v>0</v>
      </c>
      <c r="G121" s="350">
        <f t="shared" si="0"/>
        <v>3373.2384</v>
      </c>
      <c r="H121" s="350">
        <f t="shared" si="1"/>
        <v>0.610000000000582</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8295.18</v>
      </c>
      <c r="D122" s="349">
        <f>'PR-RAS'!E126</f>
        <v>9907.57</v>
      </c>
      <c r="E122" s="349">
        <v>0</v>
      </c>
      <c r="F122" s="349">
        <v>0</v>
      </c>
      <c r="G122" s="350">
        <f t="shared" si="0"/>
        <v>3401.34872</v>
      </c>
      <c r="H122" s="350">
        <f t="shared" si="1"/>
        <v>0.610000000000582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8295.18</v>
      </c>
      <c r="D124" s="349">
        <f>'PR-RAS'!E128</f>
        <v>9907.57</v>
      </c>
      <c r="E124" s="349">
        <v>0</v>
      </c>
      <c r="F124" s="349">
        <v>0</v>
      </c>
      <c r="G124" s="350">
        <f t="shared" si="0"/>
        <v>3457.56936</v>
      </c>
      <c r="H124" s="350">
        <f t="shared" si="1"/>
        <v>0.610000000000582</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239816.95</v>
      </c>
      <c r="D130" s="349">
        <f>'PR-RAS'!E134</f>
        <v>282774.15</v>
      </c>
      <c r="E130" s="349">
        <v>0</v>
      </c>
      <c r="F130" s="349">
        <v>0</v>
      </c>
      <c r="G130" s="350">
        <f t="shared" si="0"/>
        <v>103892.11725</v>
      </c>
      <c r="H130" s="350">
        <f t="shared" si="1"/>
        <v>0.199999999953434</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239816.95</v>
      </c>
      <c r="D131" s="349">
        <f>'PR-RAS'!E135</f>
        <v>282774.15</v>
      </c>
      <c r="E131" s="349">
        <v>0</v>
      </c>
      <c r="F131" s="349">
        <v>0</v>
      </c>
      <c r="G131" s="350">
        <f t="shared" si="0"/>
        <v>104697.4825</v>
      </c>
      <c r="H131" s="350">
        <f t="shared" si="1"/>
        <v>0.199999999953434</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223167.95</v>
      </c>
      <c r="D132" s="349">
        <f>'PR-RAS'!E136</f>
        <v>269106.16</v>
      </c>
      <c r="E132" s="349">
        <v>0</v>
      </c>
      <c r="F132" s="349">
        <v>0</v>
      </c>
      <c r="G132" s="350">
        <f t="shared" si="0"/>
        <v>99740.81537</v>
      </c>
      <c r="H132" s="350">
        <f t="shared" si="1"/>
        <v>0.209999999962747</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16649</v>
      </c>
      <c r="D133" s="349">
        <f>'PR-RAS'!E137</f>
        <v>13667.99</v>
      </c>
      <c r="E133" s="349">
        <v>0</v>
      </c>
      <c r="F133" s="349">
        <v>0</v>
      </c>
      <c r="G133" s="350">
        <f t="shared" si="0"/>
        <v>5806.01736</v>
      </c>
      <c r="H133" s="350">
        <f t="shared" si="1"/>
        <v>0.0100000000002183</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230334.84</v>
      </c>
      <c r="D148" s="349">
        <f>'PR-RAS'!E152</f>
        <v>288976.68</v>
      </c>
      <c r="E148" s="349">
        <v>0</v>
      </c>
      <c r="F148" s="349">
        <v>0</v>
      </c>
      <c r="G148" s="350">
        <f t="shared" si="0"/>
        <v>118818.3654</v>
      </c>
      <c r="H148" s="350">
        <f t="shared" si="1"/>
        <v>0.479999999981374</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163078.66</v>
      </c>
      <c r="D149" s="349">
        <f>'PR-RAS'!E153</f>
        <v>215798.36</v>
      </c>
      <c r="E149" s="349">
        <v>0</v>
      </c>
      <c r="F149" s="349">
        <v>0</v>
      </c>
      <c r="G149" s="350">
        <f t="shared" si="0"/>
        <v>88011.95624</v>
      </c>
      <c r="H149" s="350">
        <f t="shared" si="1"/>
        <v>0.699999999953434</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134681.92</v>
      </c>
      <c r="D150" s="349">
        <f>'PR-RAS'!E154</f>
        <v>167982.26</v>
      </c>
      <c r="E150" s="349">
        <v>0</v>
      </c>
      <c r="F150" s="349">
        <v>0</v>
      </c>
      <c r="G150" s="350">
        <f t="shared" si="0"/>
        <v>70126.31956</v>
      </c>
      <c r="H150" s="350">
        <f t="shared" si="1"/>
        <v>0.339999999996508</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134681.92</v>
      </c>
      <c r="D151" s="349">
        <f>'PR-RAS'!E155</f>
        <v>167982.26</v>
      </c>
      <c r="E151" s="349">
        <v>0</v>
      </c>
      <c r="F151" s="349">
        <v>0</v>
      </c>
      <c r="G151" s="350">
        <f t="shared" si="0"/>
        <v>70596.966</v>
      </c>
      <c r="H151" s="350">
        <f t="shared" si="1"/>
        <v>0.339999999996508</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8886.35</v>
      </c>
      <c r="D155" s="349">
        <f>'PR-RAS'!E159</f>
        <v>23768.11</v>
      </c>
      <c r="E155" s="349">
        <v>0</v>
      </c>
      <c r="F155" s="349">
        <v>0</v>
      </c>
      <c r="G155" s="350">
        <f t="shared" si="0"/>
        <v>8689.07578</v>
      </c>
      <c r="H155" s="350">
        <f t="shared" si="1"/>
        <v>0.460000000000946</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19510.39</v>
      </c>
      <c r="D156" s="349">
        <f>'PR-RAS'!E160</f>
        <v>24047.99</v>
      </c>
      <c r="E156" s="349">
        <v>0</v>
      </c>
      <c r="F156" s="349">
        <v>0</v>
      </c>
      <c r="G156" s="350">
        <f t="shared" si="0"/>
        <v>10478.98735</v>
      </c>
      <c r="H156" s="350">
        <f t="shared" si="1"/>
        <v>0.399999999997817</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19510.39</v>
      </c>
      <c r="D158" s="349">
        <f>'PR-RAS'!E162</f>
        <v>24047.99</v>
      </c>
      <c r="E158" s="349">
        <v>0</v>
      </c>
      <c r="F158" s="349">
        <v>0</v>
      </c>
      <c r="G158" s="350">
        <f t="shared" si="0"/>
        <v>10614.20009</v>
      </c>
      <c r="H158" s="350">
        <f t="shared" si="1"/>
        <v>0.399999999997817</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66952.55</v>
      </c>
      <c r="D160" s="349">
        <f>'PR-RAS'!E164</f>
        <v>73023.82</v>
      </c>
      <c r="E160" s="349">
        <v>0</v>
      </c>
      <c r="F160" s="349">
        <v>0</v>
      </c>
      <c r="G160" s="350">
        <f t="shared" si="0"/>
        <v>33867.03021</v>
      </c>
      <c r="H160" s="350">
        <f t="shared" si="1"/>
        <v>0.629999999990105</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8713.42</v>
      </c>
      <c r="D161" s="349">
        <f>'PR-RAS'!E165</f>
        <v>9466.48</v>
      </c>
      <c r="E161" s="349">
        <v>0</v>
      </c>
      <c r="F161" s="349">
        <v>0</v>
      </c>
      <c r="G161" s="350">
        <f t="shared" si="0"/>
        <v>4423.4208</v>
      </c>
      <c r="H161" s="350">
        <f t="shared" si="1"/>
        <v>0.899999999999636</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920.69</v>
      </c>
      <c r="D162" s="349">
        <f>'PR-RAS'!E166</f>
        <v>886.94</v>
      </c>
      <c r="E162" s="349">
        <v>0</v>
      </c>
      <c r="F162" s="349">
        <v>0</v>
      </c>
      <c r="G162" s="350">
        <f t="shared" si="0"/>
        <v>433.82577</v>
      </c>
      <c r="H162" s="350">
        <f t="shared" si="1"/>
        <v>0.369999999999891</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6811.56</v>
      </c>
      <c r="D163" s="349">
        <f>'PR-RAS'!E167</f>
        <v>7771.29</v>
      </c>
      <c r="E163" s="349">
        <v>0</v>
      </c>
      <c r="F163" s="349">
        <v>0</v>
      </c>
      <c r="G163" s="350">
        <f t="shared" si="0"/>
        <v>3621.37068</v>
      </c>
      <c r="H163" s="350">
        <f t="shared" si="1"/>
        <v>0.729999999999563</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495.17</v>
      </c>
      <c r="D164" s="349">
        <f>'PR-RAS'!E168</f>
        <v>368.75</v>
      </c>
      <c r="E164" s="349">
        <v>0</v>
      </c>
      <c r="F164" s="349">
        <v>0</v>
      </c>
      <c r="G164" s="350">
        <f t="shared" si="0"/>
        <v>200.92521</v>
      </c>
      <c r="H164" s="350">
        <f t="shared" si="1"/>
        <v>0.420000000000016</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486</v>
      </c>
      <c r="D165" s="349">
        <f>'PR-RAS'!E169</f>
        <v>439.5</v>
      </c>
      <c r="E165" s="349">
        <v>0</v>
      </c>
      <c r="F165" s="349">
        <v>0</v>
      </c>
      <c r="G165" s="350">
        <f t="shared" si="0"/>
        <v>223.86</v>
      </c>
      <c r="H165" s="350">
        <f t="shared" si="1"/>
        <v>0.5</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16750.85</v>
      </c>
      <c r="D166" s="349">
        <f>'PR-RAS'!E170</f>
        <v>18921</v>
      </c>
      <c r="E166" s="349">
        <v>0</v>
      </c>
      <c r="F166" s="349">
        <v>0</v>
      </c>
      <c r="G166" s="350">
        <f t="shared" si="0"/>
        <v>9007.82025</v>
      </c>
      <c r="H166" s="350">
        <f t="shared" si="1"/>
        <v>0.149999999997817</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3968.23</v>
      </c>
      <c r="D167" s="349">
        <f>'PR-RAS'!E171</f>
        <v>7175.39</v>
      </c>
      <c r="E167" s="349">
        <v>0</v>
      </c>
      <c r="F167" s="349">
        <v>0</v>
      </c>
      <c r="G167" s="350">
        <f t="shared" si="0"/>
        <v>3040.95566</v>
      </c>
      <c r="H167" s="350">
        <f t="shared" si="1"/>
        <v>0.620000000000346</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0</v>
      </c>
      <c r="D168" s="349">
        <f>'PR-RAS'!E172</f>
        <v>0</v>
      </c>
      <c r="E168" s="349">
        <v>0</v>
      </c>
      <c r="F168" s="349">
        <v>0</v>
      </c>
      <c r="G168" s="350">
        <f t="shared" si="0"/>
        <v>0</v>
      </c>
      <c r="H168" s="350">
        <f t="shared" si="1"/>
        <v>0</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10058.69</v>
      </c>
      <c r="D169" s="349">
        <f>'PR-RAS'!E173</f>
        <v>11447.11</v>
      </c>
      <c r="E169" s="349">
        <v>0</v>
      </c>
      <c r="F169" s="349">
        <v>0</v>
      </c>
      <c r="G169" s="350">
        <f t="shared" si="0"/>
        <v>5536.08888</v>
      </c>
      <c r="H169" s="350">
        <f t="shared" si="1"/>
        <v>0.420000000000073</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35.2</v>
      </c>
      <c r="D170" s="349">
        <f>'PR-RAS'!E174</f>
        <v>9.89</v>
      </c>
      <c r="E170" s="349">
        <v>0</v>
      </c>
      <c r="F170" s="349">
        <v>0</v>
      </c>
      <c r="G170" s="350">
        <f t="shared" si="0"/>
        <v>9.29162</v>
      </c>
      <c r="H170" s="350">
        <f t="shared" si="1"/>
        <v>0.310000000000002</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2688.73</v>
      </c>
      <c r="D171" s="349">
        <f>'PR-RAS'!E175</f>
        <v>288.61</v>
      </c>
      <c r="E171" s="349">
        <v>0</v>
      </c>
      <c r="F171" s="349">
        <v>0</v>
      </c>
      <c r="G171" s="350">
        <f t="shared" si="0"/>
        <v>555.2115</v>
      </c>
      <c r="H171" s="350">
        <f t="shared" si="1"/>
        <v>0.659999999999968</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0</v>
      </c>
      <c r="E173" s="349">
        <v>0</v>
      </c>
      <c r="F173" s="349">
        <v>0</v>
      </c>
      <c r="G173" s="350">
        <f t="shared" si="0"/>
        <v>0</v>
      </c>
      <c r="H173" s="350">
        <f t="shared" si="1"/>
        <v>0</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31560.77</v>
      </c>
      <c r="D174" s="349">
        <f>'PR-RAS'!E178</f>
        <v>34879.54</v>
      </c>
      <c r="E174" s="349">
        <v>0</v>
      </c>
      <c r="F174" s="349">
        <v>0</v>
      </c>
      <c r="G174" s="350">
        <f t="shared" si="0"/>
        <v>17528.33405</v>
      </c>
      <c r="H174" s="350">
        <f t="shared" si="1"/>
        <v>0.690000000002328</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2644.45</v>
      </c>
      <c r="D175" s="349">
        <f>'PR-RAS'!E179</f>
        <v>2583.13</v>
      </c>
      <c r="E175" s="349">
        <v>0</v>
      </c>
      <c r="F175" s="349">
        <v>0</v>
      </c>
      <c r="G175" s="350">
        <f t="shared" si="0"/>
        <v>1359.06354</v>
      </c>
      <c r="H175" s="350">
        <f t="shared" si="1"/>
        <v>0.579999999999927</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7444.99</v>
      </c>
      <c r="D176" s="349">
        <f>'PR-RAS'!E180</f>
        <v>8710.75</v>
      </c>
      <c r="E176" s="349">
        <v>0</v>
      </c>
      <c r="F176" s="349">
        <v>0</v>
      </c>
      <c r="G176" s="350">
        <f t="shared" si="0"/>
        <v>4351.63575</v>
      </c>
      <c r="H176" s="350">
        <f t="shared" si="1"/>
        <v>0.260000000000218</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859.25</v>
      </c>
      <c r="D177" s="349">
        <f>'PR-RAS'!E181</f>
        <v>1508.51</v>
      </c>
      <c r="E177" s="349">
        <v>0</v>
      </c>
      <c r="F177" s="349">
        <v>0</v>
      </c>
      <c r="G177" s="350">
        <f t="shared" si="0"/>
        <v>682.22352</v>
      </c>
      <c r="H177" s="350">
        <f t="shared" si="1"/>
        <v>0.740000000000009</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1317.46</v>
      </c>
      <c r="D178" s="349">
        <f>'PR-RAS'!E182</f>
        <v>1702.84</v>
      </c>
      <c r="E178" s="349">
        <v>0</v>
      </c>
      <c r="F178" s="349">
        <v>0</v>
      </c>
      <c r="G178" s="350">
        <f t="shared" si="0"/>
        <v>835.99578</v>
      </c>
      <c r="H178" s="350">
        <f t="shared" si="1"/>
        <v>0.620000000000118</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0</v>
      </c>
      <c r="D180" s="349">
        <f>'PR-RAS'!E184</f>
        <v>0</v>
      </c>
      <c r="E180" s="349">
        <v>0</v>
      </c>
      <c r="F180" s="349">
        <v>0</v>
      </c>
      <c r="G180" s="350">
        <f t="shared" si="0"/>
        <v>0</v>
      </c>
      <c r="H180" s="350">
        <f t="shared" si="1"/>
        <v>0</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6285.94</v>
      </c>
      <c r="D181" s="349">
        <f>'PR-RAS'!E185</f>
        <v>9169.08</v>
      </c>
      <c r="E181" s="349">
        <v>0</v>
      </c>
      <c r="F181" s="349">
        <v>0</v>
      </c>
      <c r="G181" s="350">
        <f t="shared" si="0"/>
        <v>4432.338</v>
      </c>
      <c r="H181" s="350">
        <f t="shared" si="1"/>
        <v>0.140000000000327</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5619.26</v>
      </c>
      <c r="D182" s="349">
        <f>'PR-RAS'!E186</f>
        <v>7301.36</v>
      </c>
      <c r="E182" s="349">
        <v>0</v>
      </c>
      <c r="F182" s="349">
        <v>0</v>
      </c>
      <c r="G182" s="350">
        <f t="shared" si="0"/>
        <v>3660.17838</v>
      </c>
      <c r="H182" s="350">
        <f t="shared" si="1"/>
        <v>0.619999999999891</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7389.42</v>
      </c>
      <c r="D183" s="349">
        <f>'PR-RAS'!E187</f>
        <v>3903.87</v>
      </c>
      <c r="E183" s="349">
        <v>0</v>
      </c>
      <c r="F183" s="349">
        <v>0</v>
      </c>
      <c r="G183" s="350">
        <f t="shared" si="0"/>
        <v>2765.88312</v>
      </c>
      <c r="H183" s="350">
        <f t="shared" si="1"/>
        <v>0.550000000000182</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1950.43</v>
      </c>
      <c r="D184" s="349">
        <f>'PR-RAS'!E188</f>
        <v>2605.17</v>
      </c>
      <c r="E184" s="349">
        <v>0</v>
      </c>
      <c r="F184" s="349">
        <v>0</v>
      </c>
      <c r="G184" s="350">
        <f t="shared" si="0"/>
        <v>1310.42091</v>
      </c>
      <c r="H184" s="350">
        <f t="shared" si="1"/>
        <v>0.600000000000136</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7977.08</v>
      </c>
      <c r="D190" s="349">
        <f>'PR-RAS'!E194</f>
        <v>7151.63</v>
      </c>
      <c r="E190" s="349">
        <v>0</v>
      </c>
      <c r="F190" s="349">
        <v>0</v>
      </c>
      <c r="G190" s="350">
        <f t="shared" si="0"/>
        <v>4210.98426</v>
      </c>
      <c r="H190" s="350">
        <f t="shared" si="1"/>
        <v>0.449999999999818</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3455.5</v>
      </c>
      <c r="D192" s="349">
        <f>'PR-RAS'!E196</f>
        <v>3478.22</v>
      </c>
      <c r="E192" s="349">
        <v>0</v>
      </c>
      <c r="F192" s="349">
        <v>0</v>
      </c>
      <c r="G192" s="350">
        <f t="shared" si="0"/>
        <v>1988.68054</v>
      </c>
      <c r="H192" s="350">
        <f t="shared" si="1"/>
        <v>0.7199999999998</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4287.94</v>
      </c>
      <c r="D193" s="349">
        <f>'PR-RAS'!E197</f>
        <v>3418.53</v>
      </c>
      <c r="E193" s="349">
        <v>0</v>
      </c>
      <c r="F193" s="349">
        <v>0</v>
      </c>
      <c r="G193" s="350">
        <f t="shared" si="0"/>
        <v>2136</v>
      </c>
      <c r="H193" s="350">
        <f t="shared" si="1"/>
        <v>0.5300000000002</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233.64</v>
      </c>
      <c r="D195" s="349">
        <f>'PR-RAS'!E199</f>
        <v>254.88</v>
      </c>
      <c r="E195" s="349">
        <v>0</v>
      </c>
      <c r="F195" s="349">
        <v>0</v>
      </c>
      <c r="G195" s="350">
        <f t="shared" si="0"/>
        <v>144.2196</v>
      </c>
      <c r="H195" s="350">
        <f t="shared" si="1"/>
        <v>0.480000000000018</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303.63</v>
      </c>
      <c r="D198" s="349">
        <f>'PR-RAS'!E202</f>
        <v>154.5</v>
      </c>
      <c r="E198" s="349">
        <v>0</v>
      </c>
      <c r="F198" s="349">
        <v>0</v>
      </c>
      <c r="G198" s="350">
        <f t="shared" si="0"/>
        <v>120.68811</v>
      </c>
      <c r="H198" s="350">
        <f t="shared" si="1"/>
        <v>0.870000000000005</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303.63</v>
      </c>
      <c r="D212" s="349">
        <f>'PR-RAS'!E216</f>
        <v>154.5</v>
      </c>
      <c r="E212" s="349">
        <v>0</v>
      </c>
      <c r="F212" s="349">
        <v>0</v>
      </c>
      <c r="G212" s="350">
        <f t="shared" si="0"/>
        <v>129.26493</v>
      </c>
      <c r="H212" s="350">
        <f t="shared" si="1"/>
        <v>0.870000000000005</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303.63</v>
      </c>
      <c r="D213" s="349">
        <f>'PR-RAS'!E217</f>
        <v>154.5</v>
      </c>
      <c r="E213" s="349">
        <v>0</v>
      </c>
      <c r="F213" s="349">
        <v>0</v>
      </c>
      <c r="G213" s="350">
        <f t="shared" si="0"/>
        <v>129.87756</v>
      </c>
      <c r="H213" s="350">
        <f t="shared" si="1"/>
        <v>0.870000000000005</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230334.84</v>
      </c>
      <c r="D295" s="349">
        <f>'PR-RAS'!E299</f>
        <v>288976.68</v>
      </c>
      <c r="E295" s="349">
        <v>0</v>
      </c>
      <c r="F295" s="349">
        <v>0</v>
      </c>
      <c r="G295" s="350">
        <f t="shared" si="12"/>
        <v>237636.7308</v>
      </c>
      <c r="H295" s="350">
        <f t="shared" si="13"/>
        <v>0.479999999981374</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59214.02</v>
      </c>
      <c r="D296" s="349">
        <f>'PR-RAS'!E300</f>
        <v>46967.91</v>
      </c>
      <c r="E296" s="349">
        <v>0</v>
      </c>
      <c r="F296" s="349">
        <v>0</v>
      </c>
      <c r="G296" s="350">
        <f t="shared" si="12"/>
        <v>45179.2028</v>
      </c>
      <c r="H296" s="350">
        <f t="shared" si="13"/>
        <v>0.10999999998603</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14992.18</v>
      </c>
      <c r="D298" s="349">
        <f>'PR-RAS'!E302</f>
        <v>74206.2</v>
      </c>
      <c r="E298" s="349">
        <v>0</v>
      </c>
      <c r="F298" s="349">
        <v>0</v>
      </c>
      <c r="G298" s="350">
        <f t="shared" si="12"/>
        <v>48531.16026</v>
      </c>
      <c r="H298" s="350">
        <f t="shared" si="13"/>
        <v>0.379999999997381</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0</v>
      </c>
      <c r="E300" s="349">
        <v>0</v>
      </c>
      <c r="F300" s="349">
        <v>0</v>
      </c>
      <c r="G300" s="350">
        <f t="shared" si="12"/>
        <v>0</v>
      </c>
      <c r="H300" s="350">
        <f t="shared" si="13"/>
        <v>0</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58251.8</v>
      </c>
      <c r="D355" s="349">
        <f>'PR-RAS'!E360</f>
        <v>49238.85</v>
      </c>
      <c r="E355" s="349">
        <v>0</v>
      </c>
      <c r="F355" s="349">
        <v>0</v>
      </c>
      <c r="G355" s="350">
        <f t="shared" si="12"/>
        <v>55482.243</v>
      </c>
      <c r="H355" s="350">
        <f t="shared" si="13"/>
        <v>0.349999999998545</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58251.8</v>
      </c>
      <c r="D368" s="349">
        <f>'PR-RAS'!E373</f>
        <v>49238.85</v>
      </c>
      <c r="E368" s="349">
        <v>0</v>
      </c>
      <c r="F368" s="349">
        <v>0</v>
      </c>
      <c r="G368" s="350">
        <f t="shared" si="12"/>
        <v>57519.7265</v>
      </c>
      <c r="H368" s="350">
        <f t="shared" si="13"/>
        <v>0.349999999998545</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1939.9</v>
      </c>
      <c r="D374" s="349">
        <f>'PR-RAS'!E379</f>
        <v>0</v>
      </c>
      <c r="E374" s="349">
        <v>0</v>
      </c>
      <c r="F374" s="349">
        <v>0</v>
      </c>
      <c r="G374" s="350">
        <f t="shared" si="12"/>
        <v>723.5827</v>
      </c>
      <c r="H374" s="350">
        <f t="shared" si="13"/>
        <v>0.0999999999999091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1500</v>
      </c>
      <c r="D375" s="349">
        <f>'PR-RAS'!E380</f>
        <v>0</v>
      </c>
      <c r="E375" s="349">
        <v>0</v>
      </c>
      <c r="F375" s="349">
        <v>0</v>
      </c>
      <c r="G375" s="350">
        <f t="shared" si="12"/>
        <v>561</v>
      </c>
      <c r="H375" s="350">
        <f t="shared" si="13"/>
        <v>0</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439.9</v>
      </c>
      <c r="D376" s="349">
        <f>'PR-RAS'!E381</f>
        <v>0</v>
      </c>
      <c r="E376" s="349">
        <v>0</v>
      </c>
      <c r="F376" s="349">
        <v>0</v>
      </c>
      <c r="G376" s="350">
        <f t="shared" si="12"/>
        <v>164.9625</v>
      </c>
      <c r="H376" s="350">
        <f t="shared" si="13"/>
        <v>0.100000000000023</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55756.93</v>
      </c>
      <c r="D388" s="349">
        <f>'PR-RAS'!E393</f>
        <v>48509.35</v>
      </c>
      <c r="E388" s="349">
        <v>0</v>
      </c>
      <c r="F388" s="349">
        <v>0</v>
      </c>
      <c r="G388" s="350">
        <f t="shared" si="12"/>
        <v>59124.16881</v>
      </c>
      <c r="H388" s="350">
        <f t="shared" si="13"/>
        <v>0.419999999998254</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55756.93</v>
      </c>
      <c r="D389" s="349">
        <f>'PR-RAS'!E394</f>
        <v>48509.35</v>
      </c>
      <c r="E389" s="349">
        <v>0</v>
      </c>
      <c r="F389" s="349">
        <v>0</v>
      </c>
      <c r="G389" s="350">
        <f t="shared" si="12"/>
        <v>59276.94444</v>
      </c>
      <c r="H389" s="350">
        <f t="shared" si="13"/>
        <v>0.419999999998254</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554.97</v>
      </c>
      <c r="D396" s="349">
        <f>'PR-RAS'!E401</f>
        <v>729.5</v>
      </c>
      <c r="E396" s="349">
        <v>0</v>
      </c>
      <c r="F396" s="349">
        <v>0</v>
      </c>
      <c r="G396" s="350">
        <f t="shared" si="12"/>
        <v>795.51815</v>
      </c>
      <c r="H396" s="350">
        <f t="shared" si="13"/>
        <v>0.529999999999973</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410.29</v>
      </c>
      <c r="D398" s="349">
        <f>'PR-RAS'!E403</f>
        <v>729.5</v>
      </c>
      <c r="E398" s="349">
        <v>0</v>
      </c>
      <c r="F398" s="349">
        <v>0</v>
      </c>
      <c r="G398" s="350">
        <f t="shared" si="12"/>
        <v>742.10813</v>
      </c>
      <c r="H398" s="350">
        <f t="shared" si="13"/>
        <v>0.79000000000002</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144.68</v>
      </c>
      <c r="D399" s="349">
        <f>'PR-RAS'!E404</f>
        <v>0</v>
      </c>
      <c r="E399" s="349">
        <v>0</v>
      </c>
      <c r="F399" s="349">
        <v>0</v>
      </c>
      <c r="G399" s="350">
        <f t="shared" si="12"/>
        <v>57.58264</v>
      </c>
      <c r="H399" s="350">
        <f t="shared" si="13"/>
        <v>0.319999999999993</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58251.8</v>
      </c>
      <c r="D413" s="349">
        <f>'PR-RAS'!E418</f>
        <v>49238.85</v>
      </c>
      <c r="E413" s="349">
        <v>0</v>
      </c>
      <c r="F413" s="349">
        <v>0</v>
      </c>
      <c r="G413" s="350">
        <f t="shared" si="12"/>
        <v>64572.554</v>
      </c>
      <c r="H413" s="350">
        <f t="shared" si="13"/>
        <v>0.349999999998545</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35340.77</v>
      </c>
      <c r="D415" s="349">
        <f>'PR-RAS'!E420</f>
        <v>93592.57</v>
      </c>
      <c r="E415" s="349">
        <v>0</v>
      </c>
      <c r="F415" s="349">
        <v>0</v>
      </c>
      <c r="G415" s="350">
        <f t="shared" si="12"/>
        <v>92125.72674</v>
      </c>
      <c r="H415" s="350">
        <f t="shared" si="13"/>
        <v>0.659999999996217</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289548.86</v>
      </c>
      <c r="D417" s="349">
        <f>'PR-RAS'!E422</f>
        <v>335944.59</v>
      </c>
      <c r="E417" s="349">
        <v>0</v>
      </c>
      <c r="F417" s="349">
        <v>0</v>
      </c>
      <c r="G417" s="350">
        <f t="shared" si="12"/>
        <v>399958.22464</v>
      </c>
      <c r="H417" s="350">
        <f t="shared" si="13"/>
        <v>0.550000000046566</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288586.64</v>
      </c>
      <c r="D418" s="349">
        <f>'PR-RAS'!E423</f>
        <v>338215.53</v>
      </c>
      <c r="E418" s="349">
        <v>0</v>
      </c>
      <c r="F418" s="349">
        <v>0</v>
      </c>
      <c r="G418" s="350">
        <f t="shared" si="12"/>
        <v>402412.3809</v>
      </c>
      <c r="H418" s="350">
        <f t="shared" si="13"/>
        <v>0.830000000016298</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962.219999999972</v>
      </c>
      <c r="D419" s="349">
        <f>'PR-RAS'!E424</f>
        <v>0</v>
      </c>
      <c r="E419" s="349">
        <v>0</v>
      </c>
      <c r="F419" s="349">
        <v>0</v>
      </c>
      <c r="G419" s="350">
        <f t="shared" si="12"/>
        <v>402.207959999988</v>
      </c>
      <c r="H419" s="350">
        <f t="shared" si="13"/>
        <v>0.21999999997206</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2270.94</v>
      </c>
      <c r="E420" s="349">
        <v>0</v>
      </c>
      <c r="F420" s="349">
        <v>0</v>
      </c>
      <c r="G420" s="350">
        <f t="shared" si="12"/>
        <v>1903.04772</v>
      </c>
      <c r="H420" s="350">
        <f t="shared" si="13"/>
        <v>0.0599999999976717</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20348.59</v>
      </c>
      <c r="D422" s="349">
        <f>'PR-RAS'!E427</f>
        <v>19386.37</v>
      </c>
      <c r="E422" s="349">
        <v>0</v>
      </c>
      <c r="F422" s="349">
        <v>0</v>
      </c>
      <c r="G422" s="350">
        <f t="shared" si="12"/>
        <v>24890.07993</v>
      </c>
      <c r="H422" s="350">
        <f t="shared" si="13"/>
        <v>0.78000000000975</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0</v>
      </c>
      <c r="E423" s="349">
        <v>0</v>
      </c>
      <c r="F423" s="349">
        <v>0</v>
      </c>
      <c r="G423" s="350">
        <f t="shared" si="12"/>
        <v>0</v>
      </c>
      <c r="H423" s="350">
        <f t="shared" si="13"/>
        <v>0</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289548.86</v>
      </c>
      <c r="D637" s="349">
        <f>'PR-RAS'!E643</f>
        <v>335944.59</v>
      </c>
      <c r="E637" s="349">
        <v>0</v>
      </c>
      <c r="F637" s="349">
        <v>0</v>
      </c>
      <c r="G637" s="350">
        <f t="shared" si="14"/>
        <v>611474.59344</v>
      </c>
      <c r="H637" s="350">
        <f t="shared" si="15"/>
        <v>0.550000000046566</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288586.64</v>
      </c>
      <c r="D638" s="349">
        <f>'PR-RAS'!E644</f>
        <v>338215.53</v>
      </c>
      <c r="E638" s="349">
        <v>0</v>
      </c>
      <c r="F638" s="349">
        <v>0</v>
      </c>
      <c r="G638" s="350">
        <f t="shared" si="14"/>
        <v>614716.2749</v>
      </c>
      <c r="H638" s="350">
        <f t="shared" si="15"/>
        <v>0.830000000016298</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962.219999999972</v>
      </c>
      <c r="D639" s="349">
        <f>'PR-RAS'!E645</f>
        <v>0</v>
      </c>
      <c r="E639" s="349">
        <v>0</v>
      </c>
      <c r="F639" s="349">
        <v>0</v>
      </c>
      <c r="G639" s="350">
        <f t="shared" si="14"/>
        <v>613.896359999982</v>
      </c>
      <c r="H639" s="350">
        <f t="shared" si="15"/>
        <v>0.21999999997206</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2270.94</v>
      </c>
      <c r="E640" s="349">
        <v>0</v>
      </c>
      <c r="F640" s="349">
        <v>0</v>
      </c>
      <c r="G640" s="350">
        <f t="shared" si="14"/>
        <v>2902.26132</v>
      </c>
      <c r="H640" s="350">
        <f t="shared" si="15"/>
        <v>0.0599999999976717</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20348.59</v>
      </c>
      <c r="D642" s="349">
        <f>'PR-RAS'!E648</f>
        <v>19386.37</v>
      </c>
      <c r="E642" s="349">
        <v>0</v>
      </c>
      <c r="F642" s="349">
        <v>0</v>
      </c>
      <c r="G642" s="350">
        <f t="shared" si="14"/>
        <v>37896.77253</v>
      </c>
      <c r="H642" s="350">
        <f t="shared" si="15"/>
        <v>0.78000000000975</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19386.37</v>
      </c>
      <c r="D644" s="349">
        <f>'PR-RAS'!E650</f>
        <v>21657.31</v>
      </c>
      <c r="E644" s="349">
        <v>0</v>
      </c>
      <c r="F644" s="349">
        <v>0</v>
      </c>
      <c r="G644" s="350">
        <f t="shared" si="14"/>
        <v>40316.73657</v>
      </c>
      <c r="H644" s="350">
        <f t="shared" si="15"/>
        <v>0.680000000007567</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0</v>
      </c>
      <c r="D645" s="349">
        <f>'PR-RAS'!E651</f>
        <v>0</v>
      </c>
      <c r="E645" s="349">
        <v>0</v>
      </c>
      <c r="F645" s="349">
        <v>0</v>
      </c>
      <c r="G645" s="350">
        <f t="shared" si="14"/>
        <v>0</v>
      </c>
      <c r="H645" s="350">
        <f t="shared" si="15"/>
        <v>0</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271.8</v>
      </c>
      <c r="D646" s="349">
        <f>'PR-RAS'!E653</f>
        <v>131.77</v>
      </c>
      <c r="E646" s="349">
        <v>0</v>
      </c>
      <c r="F646" s="349">
        <v>0</v>
      </c>
      <c r="G646" s="350">
        <f t="shared" si="14"/>
        <v>345.2943</v>
      </c>
      <c r="H646" s="350">
        <f t="shared" si="15"/>
        <v>0.429999999999978</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0</v>
      </c>
      <c r="D647" s="349">
        <f>'PR-RAS'!E654</f>
        <v>600</v>
      </c>
      <c r="E647" s="349">
        <v>0</v>
      </c>
      <c r="F647" s="349">
        <v>0</v>
      </c>
      <c r="G647" s="350">
        <f t="shared" si="14"/>
        <v>775.2</v>
      </c>
      <c r="H647" s="350">
        <f t="shared" si="15"/>
        <v>0</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140.03</v>
      </c>
      <c r="D648" s="349">
        <f>'PR-RAS'!E655</f>
        <v>691.04</v>
      </c>
      <c r="E648" s="349">
        <v>0</v>
      </c>
      <c r="F648" s="349">
        <v>0</v>
      </c>
      <c r="G648" s="350">
        <f t="shared" si="14"/>
        <v>984.80517</v>
      </c>
      <c r="H648" s="350">
        <f t="shared" si="15"/>
        <v>0.0699999999999648</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131.77</v>
      </c>
      <c r="D649" s="349">
        <f>'PR-RAS'!E656</f>
        <v>40.73</v>
      </c>
      <c r="E649" s="349">
        <v>0</v>
      </c>
      <c r="F649" s="349">
        <v>0</v>
      </c>
      <c r="G649" s="350">
        <f t="shared" si="14"/>
        <v>138.17304</v>
      </c>
      <c r="H649" s="350">
        <f t="shared" si="15"/>
        <v>0.499999999999972</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8</v>
      </c>
      <c r="D651" s="349">
        <f>'PR-RAS'!E658</f>
        <v>9</v>
      </c>
      <c r="E651" s="349">
        <v>0</v>
      </c>
      <c r="F651" s="349">
        <v>0</v>
      </c>
      <c r="G651" s="350">
        <f t="shared" si="14"/>
        <v>16.9</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7</v>
      </c>
      <c r="D653" s="349">
        <f>'PR-RAS'!E660</f>
        <v>7</v>
      </c>
      <c r="E653" s="349">
        <v>0</v>
      </c>
      <c r="F653" s="349">
        <v>0</v>
      </c>
      <c r="G653" s="350">
        <f t="shared" si="14"/>
        <v>13.692</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4436.73</v>
      </c>
      <c r="D676" s="349">
        <f>'PR-RAS'!E683</f>
        <v>3499.15</v>
      </c>
      <c r="E676" s="349">
        <v>0</v>
      </c>
      <c r="F676" s="349">
        <v>0</v>
      </c>
      <c r="G676" s="350">
        <f t="shared" si="14"/>
        <v>7718.64525</v>
      </c>
      <c r="H676" s="350">
        <f t="shared" si="15"/>
        <v>0.420000000000528</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600</v>
      </c>
      <c r="E677" s="349">
        <v>0</v>
      </c>
      <c r="F677" s="349">
        <v>0</v>
      </c>
      <c r="G677" s="350">
        <f t="shared" si="14"/>
        <v>811.2</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36000</v>
      </c>
      <c r="D678" s="349">
        <f>'PR-RAS'!E685</f>
        <v>36932.12</v>
      </c>
      <c r="E678" s="349">
        <v>0</v>
      </c>
      <c r="F678" s="349">
        <v>0</v>
      </c>
      <c r="G678" s="350">
        <f t="shared" si="14"/>
        <v>74378.09048</v>
      </c>
      <c r="H678" s="350">
        <f t="shared" si="15"/>
        <v>0.120000000002619</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1000</v>
      </c>
      <c r="D679" s="349">
        <f>'PR-RAS'!E686</f>
        <v>0</v>
      </c>
      <c r="E679" s="349">
        <v>0</v>
      </c>
      <c r="F679" s="349">
        <v>0</v>
      </c>
      <c r="G679" s="350">
        <f t="shared" si="14"/>
        <v>678</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0</v>
      </c>
      <c r="D726" s="349">
        <f>'PR-RAS'!E733</f>
        <v>0</v>
      </c>
      <c r="E726" s="349">
        <v>0</v>
      </c>
      <c r="F726" s="349">
        <v>0</v>
      </c>
      <c r="G726" s="350">
        <f t="shared" si="14"/>
        <v>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0</v>
      </c>
      <c r="D727" s="349">
        <f>'PR-RAS'!E734</f>
        <v>0</v>
      </c>
      <c r="E727" s="349">
        <v>0</v>
      </c>
      <c r="F727" s="349">
        <v>0</v>
      </c>
      <c r="G727" s="350">
        <f t="shared" si="14"/>
        <v>0</v>
      </c>
      <c r="H727" s="350">
        <f t="shared" si="15"/>
        <v>0</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0</v>
      </c>
      <c r="D729" s="349">
        <f>'PR-RAS'!E736</f>
        <v>0</v>
      </c>
      <c r="E729" s="349">
        <v>0</v>
      </c>
      <c r="F729" s="349">
        <v>0</v>
      </c>
      <c r="G729" s="350">
        <f t="shared" si="14"/>
        <v>0</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124719.15</v>
      </c>
      <c r="D1011" s="352">
        <f>BILANCA!E6</f>
        <v>126844</v>
      </c>
      <c r="E1011" s="352">
        <v>0</v>
      </c>
      <c r="F1011" s="352">
        <v>0</v>
      </c>
      <c r="G1011" s="353">
        <f t="shared" ref="G1011:G1306" si="38">B1011/1000*C1011+B1011/500*D1011</f>
        <v>378.40715</v>
      </c>
      <c r="H1011" s="353">
        <f t="shared" si="35"/>
        <v>0.149999999994179</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117823.06</v>
      </c>
      <c r="D1012" s="349">
        <f>BILANCA!E7</f>
        <v>125746.55</v>
      </c>
      <c r="E1012" s="349">
        <v>0</v>
      </c>
      <c r="F1012" s="349">
        <v>0</v>
      </c>
      <c r="G1012" s="350">
        <f t="shared" si="38"/>
        <v>738.63232</v>
      </c>
      <c r="H1012" s="350">
        <f t="shared" si="35"/>
        <v>0.509999999994761</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117823.06</v>
      </c>
      <c r="D1017" s="349">
        <f>BILANCA!E12</f>
        <v>125746.55</v>
      </c>
      <c r="E1017" s="349">
        <v>0</v>
      </c>
      <c r="F1017" s="349">
        <v>0</v>
      </c>
      <c r="G1017" s="350">
        <f t="shared" si="38"/>
        <v>2585.21312</v>
      </c>
      <c r="H1017" s="350">
        <f t="shared" si="35"/>
        <v>0.509999999994761</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0</v>
      </c>
      <c r="D1018" s="349">
        <f>BILANCA!E13</f>
        <v>0</v>
      </c>
      <c r="E1018" s="349">
        <v>0</v>
      </c>
      <c r="F1018" s="349">
        <v>0</v>
      </c>
      <c r="G1018" s="350">
        <f t="shared" si="38"/>
        <v>0</v>
      </c>
      <c r="H1018" s="350">
        <f t="shared" si="35"/>
        <v>0</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0</v>
      </c>
      <c r="D1020" s="349">
        <f>BILANCA!E15</f>
        <v>0</v>
      </c>
      <c r="E1020" s="349">
        <v>0</v>
      </c>
      <c r="F1020" s="349">
        <v>0</v>
      </c>
      <c r="G1020" s="350">
        <f t="shared" si="38"/>
        <v>0</v>
      </c>
      <c r="H1020" s="350">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0</v>
      </c>
      <c r="D1023" s="349">
        <f>BILANCA!E18</f>
        <v>0</v>
      </c>
      <c r="E1023" s="349">
        <v>0</v>
      </c>
      <c r="F1023" s="349">
        <v>0</v>
      </c>
      <c r="G1023" s="350">
        <f t="shared" si="38"/>
        <v>0</v>
      </c>
      <c r="H1023" s="350">
        <f t="shared" si="35"/>
        <v>0</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4242.79</v>
      </c>
      <c r="D1024" s="349">
        <f>BILANCA!E19</f>
        <v>2476.31</v>
      </c>
      <c r="E1024" s="349">
        <v>0</v>
      </c>
      <c r="F1024" s="349">
        <v>0</v>
      </c>
      <c r="G1024" s="350">
        <f t="shared" si="38"/>
        <v>128.73574</v>
      </c>
      <c r="H1024" s="350">
        <f t="shared" si="35"/>
        <v>0.519999999997708</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20333.51</v>
      </c>
      <c r="D1025" s="349">
        <f>BILANCA!E20</f>
        <v>20333.51</v>
      </c>
      <c r="E1025" s="349">
        <v>0</v>
      </c>
      <c r="F1025" s="349">
        <v>0</v>
      </c>
      <c r="G1025" s="350">
        <f t="shared" si="38"/>
        <v>915.00795</v>
      </c>
      <c r="H1025" s="350">
        <f t="shared" si="35"/>
        <v>0.980000000003201</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864.6</v>
      </c>
      <c r="D1026" s="349">
        <f>BILANCA!E21</f>
        <v>864.6</v>
      </c>
      <c r="E1026" s="349">
        <v>0</v>
      </c>
      <c r="F1026" s="349">
        <v>0</v>
      </c>
      <c r="G1026" s="350">
        <f t="shared" si="38"/>
        <v>41.5008</v>
      </c>
      <c r="H1026" s="350">
        <f t="shared" si="35"/>
        <v>0.799999999999955</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0</v>
      </c>
      <c r="D1027" s="349">
        <f>BILANCA!E22</f>
        <v>0</v>
      </c>
      <c r="E1027" s="349">
        <v>0</v>
      </c>
      <c r="F1027" s="349">
        <v>0</v>
      </c>
      <c r="G1027" s="350">
        <f t="shared" si="38"/>
        <v>0</v>
      </c>
      <c r="H1027" s="350">
        <f t="shared" si="35"/>
        <v>0</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399.8</v>
      </c>
      <c r="D1030" s="349">
        <f>BILANCA!E25</f>
        <v>399.8</v>
      </c>
      <c r="E1030" s="349">
        <v>0</v>
      </c>
      <c r="F1030" s="349">
        <v>0</v>
      </c>
      <c r="G1030" s="350">
        <f t="shared" si="38"/>
        <v>23.988</v>
      </c>
      <c r="H1030" s="350">
        <f t="shared" si="35"/>
        <v>0.399999999999977</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0</v>
      </c>
      <c r="D1031" s="349">
        <f>BILANCA!E26</f>
        <v>0</v>
      </c>
      <c r="E1031" s="349">
        <v>0</v>
      </c>
      <c r="F1031" s="349">
        <v>0</v>
      </c>
      <c r="G1031" s="350">
        <f t="shared" si="38"/>
        <v>0</v>
      </c>
      <c r="H1031" s="350">
        <f t="shared" si="35"/>
        <v>0</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17355.12</v>
      </c>
      <c r="D1033" s="349">
        <f>BILANCA!E28</f>
        <v>19121.6</v>
      </c>
      <c r="E1033" s="349">
        <v>0</v>
      </c>
      <c r="F1033" s="349">
        <v>0</v>
      </c>
      <c r="G1033" s="350">
        <f t="shared" si="38"/>
        <v>1278.76136</v>
      </c>
      <c r="H1033" s="350">
        <f t="shared" si="35"/>
        <v>0.520000000000437</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97074.52</v>
      </c>
      <c r="D1040" s="349">
        <f>BILANCA!E35</f>
        <v>107080.71</v>
      </c>
      <c r="E1040" s="349">
        <v>0</v>
      </c>
      <c r="F1040" s="349">
        <v>0</v>
      </c>
      <c r="G1040" s="350">
        <f t="shared" si="38"/>
        <v>9337.07819999999</v>
      </c>
      <c r="H1040" s="350">
        <f t="shared" si="35"/>
        <v>0.770000000135042</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1078720.86</v>
      </c>
      <c r="D1041" s="349">
        <f>BILANCA!E36</f>
        <v>1127230.21</v>
      </c>
      <c r="E1041" s="349">
        <v>0</v>
      </c>
      <c r="F1041" s="349">
        <v>0</v>
      </c>
      <c r="G1041" s="350">
        <f t="shared" si="38"/>
        <v>103328.61968</v>
      </c>
      <c r="H1041" s="350">
        <f t="shared" si="35"/>
        <v>0.349999999860302</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288.64</v>
      </c>
      <c r="D1042" s="349">
        <f>BILANCA!E37</f>
        <v>288.64</v>
      </c>
      <c r="E1042" s="349">
        <v>0</v>
      </c>
      <c r="F1042" s="349">
        <v>0</v>
      </c>
      <c r="G1042" s="350">
        <f t="shared" si="38"/>
        <v>27.70944</v>
      </c>
      <c r="H1042" s="350">
        <f t="shared" si="35"/>
        <v>0.720000000000027</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981934.98</v>
      </c>
      <c r="D1045" s="349">
        <f>BILANCA!E40</f>
        <v>1020438.14</v>
      </c>
      <c r="E1045" s="349">
        <v>0</v>
      </c>
      <c r="F1045" s="349">
        <v>0</v>
      </c>
      <c r="G1045" s="350">
        <f t="shared" si="38"/>
        <v>105798.3941</v>
      </c>
      <c r="H1045" s="350">
        <f t="shared" si="35"/>
        <v>0.160000000032596</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16505.75</v>
      </c>
      <c r="D1050" s="349">
        <f>BILANCA!E45</f>
        <v>16189.53</v>
      </c>
      <c r="E1050" s="349">
        <v>0</v>
      </c>
      <c r="F1050" s="349">
        <v>0</v>
      </c>
      <c r="G1050" s="350">
        <f t="shared" si="38"/>
        <v>1955.3924</v>
      </c>
      <c r="H1050" s="350">
        <f t="shared" si="35"/>
        <v>0.720000000001164</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7892.17</v>
      </c>
      <c r="D1052" s="349">
        <f>BILANCA!E47</f>
        <v>8621.67</v>
      </c>
      <c r="E1052" s="349">
        <v>0</v>
      </c>
      <c r="F1052" s="349">
        <v>0</v>
      </c>
      <c r="G1052" s="350">
        <f t="shared" si="38"/>
        <v>1055.69142</v>
      </c>
      <c r="H1052" s="350">
        <f t="shared" si="35"/>
        <v>0.5</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13457.47</v>
      </c>
      <c r="D1053" s="349">
        <f>BILANCA!E48</f>
        <v>13457.47</v>
      </c>
      <c r="E1053" s="349">
        <v>0</v>
      </c>
      <c r="F1053" s="349">
        <v>0</v>
      </c>
      <c r="G1053" s="350">
        <f t="shared" si="38"/>
        <v>1736.01363</v>
      </c>
      <c r="H1053" s="350">
        <f t="shared" si="35"/>
        <v>0.93999999999869</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4843.89</v>
      </c>
      <c r="D1055" s="349">
        <f>BILANCA!E50</f>
        <v>5889.61</v>
      </c>
      <c r="E1055" s="349">
        <v>0</v>
      </c>
      <c r="F1055" s="349">
        <v>0</v>
      </c>
      <c r="G1055" s="350">
        <f t="shared" si="38"/>
        <v>748.03995</v>
      </c>
      <c r="H1055" s="350">
        <f t="shared" si="35"/>
        <v>0.5</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21029.04</v>
      </c>
      <c r="D1059" s="349">
        <f>BILANCA!E54</f>
        <v>21317.65</v>
      </c>
      <c r="E1059" s="349">
        <v>0</v>
      </c>
      <c r="F1059" s="349">
        <v>0</v>
      </c>
      <c r="G1059" s="350">
        <f t="shared" si="38"/>
        <v>3119.55266</v>
      </c>
      <c r="H1059" s="350">
        <f t="shared" si="35"/>
        <v>0.389999999999418</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21029.04</v>
      </c>
      <c r="D1060" s="349">
        <f>BILANCA!E55</f>
        <v>21317.65</v>
      </c>
      <c r="E1060" s="349">
        <v>0</v>
      </c>
      <c r="F1060" s="349">
        <v>0</v>
      </c>
      <c r="G1060" s="350">
        <f t="shared" si="38"/>
        <v>3183.217</v>
      </c>
      <c r="H1060" s="350">
        <f t="shared" si="35"/>
        <v>0.389999999999418</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6896.09</v>
      </c>
      <c r="D1074" s="349">
        <f>BILANCA!E69</f>
        <v>1097.45</v>
      </c>
      <c r="E1074" s="349">
        <v>0</v>
      </c>
      <c r="F1074" s="349">
        <v>0</v>
      </c>
      <c r="G1074" s="350">
        <f t="shared" si="38"/>
        <v>581.82336</v>
      </c>
      <c r="H1074" s="350">
        <f t="shared" si="35"/>
        <v>0.540000000000191</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131.77</v>
      </c>
      <c r="D1075" s="349">
        <f>BILANCA!E70</f>
        <v>40.73</v>
      </c>
      <c r="E1075" s="349">
        <v>0</v>
      </c>
      <c r="F1075" s="349">
        <v>0</v>
      </c>
      <c r="G1075" s="350">
        <f t="shared" si="38"/>
        <v>13.85995</v>
      </c>
      <c r="H1075" s="350">
        <f t="shared" si="35"/>
        <v>0.499999999999993</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0</v>
      </c>
      <c r="D1076" s="349">
        <f>BILANCA!E71</f>
        <v>0</v>
      </c>
      <c r="E1076" s="349">
        <v>0</v>
      </c>
      <c r="F1076" s="349">
        <v>0</v>
      </c>
      <c r="G1076" s="350">
        <f t="shared" si="38"/>
        <v>0</v>
      </c>
      <c r="H1076" s="350">
        <f t="shared" si="35"/>
        <v>0</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0</v>
      </c>
      <c r="D1078" s="349">
        <f>BILANCA!E73</f>
        <v>0</v>
      </c>
      <c r="E1078" s="349">
        <v>0</v>
      </c>
      <c r="F1078" s="349">
        <v>0</v>
      </c>
      <c r="G1078" s="350">
        <f t="shared" si="38"/>
        <v>0</v>
      </c>
      <c r="H1078" s="350">
        <f t="shared" si="35"/>
        <v>0</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131.77</v>
      </c>
      <c r="D1085" s="349">
        <f>BILANCA!E80</f>
        <v>40.73</v>
      </c>
      <c r="E1085" s="349">
        <v>0</v>
      </c>
      <c r="F1085" s="349">
        <v>0</v>
      </c>
      <c r="G1085" s="350">
        <f t="shared" si="38"/>
        <v>15.99225</v>
      </c>
      <c r="H1085" s="350">
        <f t="shared" si="35"/>
        <v>0.499999999999993</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1740.85</v>
      </c>
      <c r="D1087" s="349">
        <f>BILANCA!E82</f>
        <v>1056.72</v>
      </c>
      <c r="E1087" s="349">
        <v>0</v>
      </c>
      <c r="F1087" s="349">
        <v>0</v>
      </c>
      <c r="G1087" s="350">
        <f t="shared" si="38"/>
        <v>296.78033</v>
      </c>
      <c r="H1087" s="350">
        <f t="shared" si="35"/>
        <v>0.430000000000064</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29.42</v>
      </c>
      <c r="E1090" s="349">
        <v>0</v>
      </c>
      <c r="F1090" s="349">
        <v>0</v>
      </c>
      <c r="G1090" s="350">
        <f t="shared" si="38"/>
        <v>4.7072</v>
      </c>
      <c r="H1090" s="350">
        <f t="shared" si="35"/>
        <v>0.420000000000002</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1740.85</v>
      </c>
      <c r="D1092" s="349">
        <f>BILANCA!E87</f>
        <v>1027.3</v>
      </c>
      <c r="E1092" s="349">
        <v>0</v>
      </c>
      <c r="F1092" s="349">
        <v>0</v>
      </c>
      <c r="G1092" s="350">
        <f t="shared" si="38"/>
        <v>311.2269</v>
      </c>
      <c r="H1092" s="350">
        <f t="shared" si="35"/>
        <v>0.450000000000045</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5023.47</v>
      </c>
      <c r="D1152" s="349">
        <f>BILANCA!E147</f>
        <v>0</v>
      </c>
      <c r="E1152" s="349">
        <v>0</v>
      </c>
      <c r="F1152" s="349">
        <v>0</v>
      </c>
      <c r="G1152" s="350">
        <f t="shared" si="38"/>
        <v>713.33274</v>
      </c>
      <c r="H1152" s="350">
        <f t="shared" si="41"/>
        <v>0.470000000000255</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5023.47</v>
      </c>
      <c r="D1167" s="349">
        <f>BILANCA!E162</f>
        <v>0</v>
      </c>
      <c r="E1167" s="349">
        <v>0</v>
      </c>
      <c r="F1167" s="349">
        <v>0</v>
      </c>
      <c r="G1167" s="350">
        <f t="shared" si="38"/>
        <v>788.68479</v>
      </c>
      <c r="H1167" s="350">
        <f t="shared" si="41"/>
        <v>0.470000000000255</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0</v>
      </c>
      <c r="D1176" s="349">
        <f>BILANCA!E171</f>
        <v>0</v>
      </c>
      <c r="E1176" s="349">
        <v>0</v>
      </c>
      <c r="F1176" s="349">
        <v>0</v>
      </c>
      <c r="G1176" s="350">
        <f t="shared" si="38"/>
        <v>0</v>
      </c>
      <c r="H1176" s="350">
        <f t="shared" si="41"/>
        <v>0</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124719.15</v>
      </c>
      <c r="D1180" s="349">
        <f>BILANCA!E176</f>
        <v>126844</v>
      </c>
      <c r="E1180" s="349">
        <v>0</v>
      </c>
      <c r="F1180" s="349">
        <v>0</v>
      </c>
      <c r="G1180" s="350">
        <f t="shared" si="38"/>
        <v>64329.2155</v>
      </c>
      <c r="H1180" s="350">
        <f t="shared" si="41"/>
        <v>0.149999999994179</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26282.46</v>
      </c>
      <c r="D1181" s="349">
        <f>BILANCA!E177</f>
        <v>22754.76</v>
      </c>
      <c r="E1181" s="349">
        <v>0</v>
      </c>
      <c r="F1181" s="349">
        <v>0</v>
      </c>
      <c r="G1181" s="350">
        <f t="shared" si="38"/>
        <v>12276.42858</v>
      </c>
      <c r="H1181" s="350">
        <f t="shared" si="41"/>
        <v>0.700000000000728</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19897.73</v>
      </c>
      <c r="D1182" s="349">
        <f>BILANCA!E178</f>
        <v>22076.36</v>
      </c>
      <c r="E1182" s="349">
        <v>0</v>
      </c>
      <c r="F1182" s="349">
        <v>0</v>
      </c>
      <c r="G1182" s="350">
        <f t="shared" si="38"/>
        <v>11016.6774</v>
      </c>
      <c r="H1182" s="350">
        <f t="shared" si="41"/>
        <v>0.629999999997381</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13642.03</v>
      </c>
      <c r="D1183" s="349">
        <f>BILANCA!E179</f>
        <v>18794.49</v>
      </c>
      <c r="E1183" s="349">
        <v>0</v>
      </c>
      <c r="F1183" s="349">
        <v>0</v>
      </c>
      <c r="G1183" s="350">
        <f t="shared" si="38"/>
        <v>8862.96473</v>
      </c>
      <c r="H1183" s="350">
        <f t="shared" si="41"/>
        <v>0.520000000002256</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4855.66</v>
      </c>
      <c r="D1184" s="349">
        <f>BILANCA!E180</f>
        <v>3281.87</v>
      </c>
      <c r="E1184" s="349">
        <v>0</v>
      </c>
      <c r="F1184" s="349">
        <v>0</v>
      </c>
      <c r="G1184" s="350">
        <f t="shared" si="38"/>
        <v>1986.9756</v>
      </c>
      <c r="H1184" s="350">
        <f t="shared" si="41"/>
        <v>0.470000000000255</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1.66</v>
      </c>
      <c r="D1185" s="349">
        <f>BILANCA!E181</f>
        <v>0</v>
      </c>
      <c r="E1185" s="349">
        <v>0</v>
      </c>
      <c r="F1185" s="349">
        <v>0</v>
      </c>
      <c r="G1185" s="350">
        <f t="shared" si="38"/>
        <v>0.2905</v>
      </c>
      <c r="H1185" s="350">
        <f t="shared" si="41"/>
        <v>0.34</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1.66</v>
      </c>
      <c r="D1188" s="349">
        <f>BILANCA!E184</f>
        <v>0</v>
      </c>
      <c r="E1188" s="349">
        <v>0</v>
      </c>
      <c r="F1188" s="349">
        <v>0</v>
      </c>
      <c r="G1188" s="350">
        <f t="shared" si="38"/>
        <v>0.29548</v>
      </c>
      <c r="H1188" s="350">
        <f t="shared" si="41"/>
        <v>0.34</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1398.38</v>
      </c>
      <c r="D1200" s="349">
        <f>BILANCA!E196</f>
        <v>0</v>
      </c>
      <c r="E1200" s="349">
        <v>0</v>
      </c>
      <c r="F1200" s="349">
        <v>0</v>
      </c>
      <c r="G1200" s="350">
        <f t="shared" si="38"/>
        <v>265.6922</v>
      </c>
      <c r="H1200" s="350">
        <f t="shared" si="41"/>
        <v>0.380000000000109</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6384.73</v>
      </c>
      <c r="D1201" s="349">
        <f>BILANCA!E197</f>
        <v>0</v>
      </c>
      <c r="E1201" s="349">
        <v>0</v>
      </c>
      <c r="F1201" s="349">
        <v>0</v>
      </c>
      <c r="G1201" s="350">
        <f t="shared" si="38"/>
        <v>1219.48343</v>
      </c>
      <c r="H1201" s="350">
        <f t="shared" si="41"/>
        <v>0.270000000000437</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6384.73</v>
      </c>
      <c r="D1202" s="349">
        <f>BILANCA!E198</f>
        <v>0</v>
      </c>
      <c r="E1202" s="349">
        <v>0</v>
      </c>
      <c r="F1202" s="349">
        <v>0</v>
      </c>
      <c r="G1202" s="350">
        <f t="shared" ref="G1202:G1206" si="44">B1202/1000*C1202+B1202/500*D1202</f>
        <v>1225.86816</v>
      </c>
      <c r="H1202" s="350">
        <f t="shared" ref="H1202:H1206" si="45">ABS(C1202-ROUND(C1202,0))+ABS(D1202-ROUND(D1202,0))</f>
        <v>0.270000000000437</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678.4</v>
      </c>
      <c r="E1251" s="349">
        <v>0</v>
      </c>
      <c r="F1251" s="349">
        <v>0</v>
      </c>
      <c r="G1251" s="350">
        <f>B1251/1000*C1251+B1251/500*D1251</f>
        <v>326.9888</v>
      </c>
      <c r="H1251" s="350">
        <f>ABS(C1251-ROUND(C1251,0))+ABS(D1251-ROUND(D1251,0))</f>
        <v>0.399999999999977</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98436.69</v>
      </c>
      <c r="D1255" s="349">
        <f>BILANCA!E251</f>
        <v>104089.24</v>
      </c>
      <c r="E1255" s="349">
        <v>0</v>
      </c>
      <c r="F1255" s="349">
        <v>0</v>
      </c>
      <c r="G1255" s="350">
        <f t="shared" si="38"/>
        <v>75120.71665</v>
      </c>
      <c r="H1255" s="350">
        <f t="shared" si="41"/>
        <v>0.550000000017462</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117823.06</v>
      </c>
      <c r="D1256" s="349">
        <f>BILANCA!E252</f>
        <v>125746.55</v>
      </c>
      <c r="E1256" s="349">
        <v>0</v>
      </c>
      <c r="F1256" s="349">
        <v>0</v>
      </c>
      <c r="G1256" s="350">
        <f t="shared" si="38"/>
        <v>90851.77536</v>
      </c>
      <c r="H1256" s="350">
        <f t="shared" si="41"/>
        <v>0.509999999994761</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117823.06</v>
      </c>
      <c r="D1257" s="349">
        <f>BILANCA!E253</f>
        <v>125746.55</v>
      </c>
      <c r="E1257" s="349">
        <v>0</v>
      </c>
      <c r="F1257" s="349">
        <v>0</v>
      </c>
      <c r="G1257" s="350">
        <f t="shared" si="38"/>
        <v>91221.09152</v>
      </c>
      <c r="H1257" s="350">
        <f t="shared" si="41"/>
        <v>0.509999999994761</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-19386.37</v>
      </c>
      <c r="D1259" s="349">
        <f>BILANCA!E255</f>
        <v>-21657.31</v>
      </c>
      <c r="E1259" s="349">
        <v>0</v>
      </c>
      <c r="F1259" s="349">
        <v>0</v>
      </c>
      <c r="G1259" s="350">
        <f t="shared" si="38"/>
        <v>-15612.54651</v>
      </c>
      <c r="H1259" s="350">
        <f t="shared" si="41"/>
        <v>0.680000000007567</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74206.2</v>
      </c>
      <c r="D1260" s="349">
        <f>BILANCA!E256</f>
        <v>84241.99</v>
      </c>
      <c r="E1260" s="349">
        <v>0</v>
      </c>
      <c r="F1260" s="349">
        <v>0</v>
      </c>
      <c r="G1260" s="350">
        <f t="shared" si="38"/>
        <v>60672.545</v>
      </c>
      <c r="H1260" s="350">
        <f t="shared" si="41"/>
        <v>0.209999999991851</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74206.2</v>
      </c>
      <c r="D1261" s="349">
        <f>BILANCA!E257</f>
        <v>84241.99</v>
      </c>
      <c r="E1261" s="349">
        <v>0</v>
      </c>
      <c r="F1261" s="349">
        <v>0</v>
      </c>
      <c r="G1261" s="350">
        <f t="shared" si="38"/>
        <v>60915.23518</v>
      </c>
      <c r="H1261" s="350">
        <f t="shared" si="41"/>
        <v>0.209999999991851</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93592.57</v>
      </c>
      <c r="D1264" s="349">
        <f>BILANCA!E260</f>
        <v>105899.3</v>
      </c>
      <c r="E1264" s="349">
        <v>0</v>
      </c>
      <c r="F1264" s="349">
        <v>0</v>
      </c>
      <c r="G1264" s="350">
        <f t="shared" si="38"/>
        <v>77569.35718</v>
      </c>
      <c r="H1264" s="350">
        <f t="shared" si="41"/>
        <v>0.729999999995925</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93592.57</v>
      </c>
      <c r="D1266" s="349">
        <f>BILANCA!E262</f>
        <v>105899.3</v>
      </c>
      <c r="E1266" s="349">
        <v>0</v>
      </c>
      <c r="F1266" s="349">
        <v>0</v>
      </c>
      <c r="G1266" s="350">
        <f t="shared" si="38"/>
        <v>78180.13952</v>
      </c>
      <c r="H1266" s="350">
        <f t="shared" si="41"/>
        <v>0.729999999995925</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0</v>
      </c>
      <c r="E1278" s="349">
        <v>0</v>
      </c>
      <c r="F1278" s="349">
        <v>0</v>
      </c>
      <c r="G1278" s="350">
        <f t="shared" si="38"/>
        <v>0</v>
      </c>
      <c r="H1278" s="350">
        <f t="shared" si="41"/>
        <v>0</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5023.47</v>
      </c>
      <c r="D1305" s="349">
        <f>BILANCA!E302</f>
        <v>0</v>
      </c>
      <c r="E1305" s="349">
        <v>0</v>
      </c>
      <c r="F1305" s="349">
        <v>0</v>
      </c>
      <c r="G1305" s="350">
        <f t="shared" si="38"/>
        <v>1481.92365</v>
      </c>
      <c r="H1305" s="350">
        <f t="shared" si="41"/>
        <v>0.470000000000255</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1740.85</v>
      </c>
      <c r="D1311" s="349">
        <f>BILANCA!E308</f>
        <v>1027.3</v>
      </c>
      <c r="E1311" s="349">
        <v>0</v>
      </c>
      <c r="F1311" s="349">
        <v>0</v>
      </c>
      <c r="G1311" s="350">
        <f t="shared" si="52"/>
        <v>1142.43045</v>
      </c>
      <c r="H1311" s="350">
        <f t="shared" si="41"/>
        <v>0.450000000000045</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5023.47</v>
      </c>
      <c r="D1338" s="349">
        <f>BILANCA!E335</f>
        <v>0</v>
      </c>
      <c r="E1338" s="349">
        <v>0</v>
      </c>
      <c r="F1338" s="349">
        <v>0</v>
      </c>
      <c r="G1338" s="350">
        <f t="shared" si="52"/>
        <v>1647.69816</v>
      </c>
      <c r="H1338" s="350">
        <f t="shared" si="41"/>
        <v>0.470000000000255</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19897.73</v>
      </c>
      <c r="D1340" s="349">
        <f>BILANCA!E337</f>
        <v>22076.36</v>
      </c>
      <c r="E1340" s="349">
        <v>0</v>
      </c>
      <c r="F1340" s="349">
        <v>0</v>
      </c>
      <c r="G1340" s="350">
        <f t="shared" si="52"/>
        <v>21136.6485</v>
      </c>
      <c r="H1340" s="350">
        <f t="shared" si="41"/>
        <v>0.630000000001019</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6384.73</v>
      </c>
      <c r="D1342" s="349">
        <f>BILANCA!E339</f>
        <v>0</v>
      </c>
      <c r="E1342" s="349">
        <v>0</v>
      </c>
      <c r="F1342" s="349">
        <v>0</v>
      </c>
      <c r="G1342" s="350">
        <f t="shared" si="52"/>
        <v>2119.73036</v>
      </c>
      <c r="H1342" s="350">
        <f t="shared" si="41"/>
        <v>0.270000000000437</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70.15</v>
      </c>
      <c r="E1382" s="349">
        <v>0</v>
      </c>
      <c r="F1382" s="349">
        <v>0</v>
      </c>
      <c r="G1382" s="350">
        <f t="shared" si="59"/>
        <v>52.1916</v>
      </c>
      <c r="H1382" s="350">
        <f t="shared" si="60"/>
        <v>0.150000000000006</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608.25</v>
      </c>
      <c r="E1383" s="349">
        <v>0</v>
      </c>
      <c r="F1383" s="349">
        <v>0</v>
      </c>
      <c r="G1383" s="350">
        <f t="shared" si="59"/>
        <v>453.7545</v>
      </c>
      <c r="H1383" s="350">
        <f t="shared" si="60"/>
        <v>0.25</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288586.64</v>
      </c>
      <c r="D1503" s="349">
        <f>'RAS-funkcijski'!E107</f>
        <v>338215.53</v>
      </c>
      <c r="E1503" s="349">
        <v>0</v>
      </c>
      <c r="F1503" s="349">
        <v>0</v>
      </c>
      <c r="G1503" s="350">
        <f t="shared" si="52"/>
        <v>99396.8231</v>
      </c>
      <c r="H1503" s="350">
        <f t="shared" si="63"/>
        <v>0.82999999995809</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288586.64</v>
      </c>
      <c r="D1505" s="349">
        <f>'RAS-funkcijski'!E109</f>
        <v>338215.53</v>
      </c>
      <c r="E1505" s="349">
        <v>0</v>
      </c>
      <c r="F1505" s="349">
        <v>0</v>
      </c>
      <c r="G1505" s="350">
        <f t="shared" si="52"/>
        <v>101326.8585</v>
      </c>
      <c r="H1505" s="350">
        <f t="shared" si="63"/>
        <v>0.82999999995809</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0</v>
      </c>
      <c r="D1510" s="349">
        <f>'RAS-funkcijski'!E114</f>
        <v>0</v>
      </c>
      <c r="E1510" s="349">
        <v>0</v>
      </c>
      <c r="F1510" s="349">
        <v>0</v>
      </c>
      <c r="G1510" s="350">
        <f t="shared" si="52"/>
        <v>0</v>
      </c>
      <c r="H1510" s="350">
        <f t="shared" si="63"/>
        <v>0</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288586.64</v>
      </c>
      <c r="D1537" s="364">
        <f>'RAS-funkcijski'!E141</f>
        <v>338215.53</v>
      </c>
      <c r="E1537" s="364">
        <v>0</v>
      </c>
      <c r="F1537" s="364">
        <v>0</v>
      </c>
      <c r="G1537" s="365">
        <f t="shared" si="52"/>
        <v>132207.4249</v>
      </c>
      <c r="H1537" s="365">
        <f t="shared" si="63"/>
        <v>0.82999999995809</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26282.46</v>
      </c>
      <c r="D1582" s="352"/>
      <c r="E1582" s="352">
        <v>0</v>
      </c>
      <c r="F1582" s="352">
        <v>0</v>
      </c>
      <c r="G1582" s="353">
        <f t="shared" ref="G1582:G1686" si="70">B1582/1000*C1582</f>
        <v>26.28246</v>
      </c>
      <c r="H1582" s="353">
        <f t="shared" ref="H1582:H1686" si="71">ABS(C1582-ROUND(C1582,0))</f>
        <v>0.459999999999127</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345315.07</v>
      </c>
      <c r="D1583" s="349">
        <v>0</v>
      </c>
      <c r="E1583" s="349">
        <v>0</v>
      </c>
      <c r="F1583" s="349">
        <v>0</v>
      </c>
      <c r="G1583" s="350">
        <f t="shared" si="70"/>
        <v>690.63014</v>
      </c>
      <c r="H1583" s="350">
        <f t="shared" si="71"/>
        <v>0.0699999999487773</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3375.61</v>
      </c>
      <c r="D1584" s="349">
        <v>0</v>
      </c>
      <c r="E1584" s="349">
        <v>0</v>
      </c>
      <c r="F1584" s="349">
        <v>0</v>
      </c>
      <c r="G1584" s="350">
        <f t="shared" si="70"/>
        <v>10.12683</v>
      </c>
      <c r="H1584" s="350">
        <f t="shared" si="71"/>
        <v>0.389999999999873</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292700.61</v>
      </c>
      <c r="D1585" s="349">
        <v>0</v>
      </c>
      <c r="E1585" s="349">
        <v>0</v>
      </c>
      <c r="F1585" s="349">
        <v>0</v>
      </c>
      <c r="G1585" s="350">
        <f t="shared" si="70"/>
        <v>1170.80244</v>
      </c>
      <c r="H1585" s="350">
        <f t="shared" si="71"/>
        <v>0.39000000001397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219522.29</v>
      </c>
      <c r="D1586" s="349">
        <v>0</v>
      </c>
      <c r="E1586" s="349">
        <v>0</v>
      </c>
      <c r="F1586" s="349">
        <v>0</v>
      </c>
      <c r="G1586" s="350">
        <f t="shared" si="70"/>
        <v>1097.61145</v>
      </c>
      <c r="H1586" s="350">
        <f t="shared" si="71"/>
        <v>0.290000000008149</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73023.82</v>
      </c>
      <c r="D1587" s="349">
        <v>0</v>
      </c>
      <c r="E1587" s="349">
        <v>0</v>
      </c>
      <c r="F1587" s="349">
        <v>0</v>
      </c>
      <c r="G1587" s="350">
        <f t="shared" si="70"/>
        <v>438.14292</v>
      </c>
      <c r="H1587" s="350">
        <f t="shared" si="71"/>
        <v>0.179999999993015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154.5</v>
      </c>
      <c r="D1588" s="349">
        <v>0</v>
      </c>
      <c r="E1588" s="349">
        <v>0</v>
      </c>
      <c r="F1588" s="349">
        <v>0</v>
      </c>
      <c r="G1588" s="350">
        <f t="shared" si="70"/>
        <v>1.0815</v>
      </c>
      <c r="H1588" s="350">
        <f t="shared" si="71"/>
        <v>0.5</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49238.85</v>
      </c>
      <c r="D1594" s="349">
        <v>0</v>
      </c>
      <c r="E1594" s="349">
        <v>0</v>
      </c>
      <c r="F1594" s="349">
        <v>0</v>
      </c>
      <c r="G1594" s="350">
        <f t="shared" si="70"/>
        <v>640.10505</v>
      </c>
      <c r="H1594" s="350">
        <f t="shared" si="71"/>
        <v>0.150000000001455</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348842.77</v>
      </c>
      <c r="D1602" s="349">
        <v>0</v>
      </c>
      <c r="E1602" s="349">
        <v>0</v>
      </c>
      <c r="F1602" s="349">
        <v>0</v>
      </c>
      <c r="G1602" s="350">
        <f t="shared" si="70"/>
        <v>7325.69817</v>
      </c>
      <c r="H1602" s="350">
        <f t="shared" si="71"/>
        <v>0.229999999981374</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4095.59</v>
      </c>
      <c r="D1603" s="349">
        <v>0</v>
      </c>
      <c r="E1603" s="349">
        <v>0</v>
      </c>
      <c r="F1603" s="349">
        <v>0</v>
      </c>
      <c r="G1603" s="350">
        <f t="shared" si="70"/>
        <v>90.10298</v>
      </c>
      <c r="H1603" s="350">
        <f t="shared" si="71"/>
        <v>0.409999999999854</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289123.6</v>
      </c>
      <c r="D1604" s="349">
        <v>0</v>
      </c>
      <c r="E1604" s="349">
        <v>0</v>
      </c>
      <c r="F1604" s="349">
        <v>0</v>
      </c>
      <c r="G1604" s="350">
        <f t="shared" si="70"/>
        <v>6649.8428</v>
      </c>
      <c r="H1604" s="350">
        <f t="shared" si="71"/>
        <v>0.400000000023283</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214369.83</v>
      </c>
      <c r="D1605" s="349">
        <v>0</v>
      </c>
      <c r="E1605" s="349">
        <v>0</v>
      </c>
      <c r="F1605" s="349">
        <v>0</v>
      </c>
      <c r="G1605" s="350">
        <f t="shared" si="70"/>
        <v>5144.87592</v>
      </c>
      <c r="H1605" s="350">
        <f t="shared" si="71"/>
        <v>0.170000000012806</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74597.61</v>
      </c>
      <c r="D1606" s="349">
        <v>0</v>
      </c>
      <c r="E1606" s="349">
        <v>0</v>
      </c>
      <c r="F1606" s="349">
        <v>0</v>
      </c>
      <c r="G1606" s="350">
        <f t="shared" si="70"/>
        <v>1864.94025</v>
      </c>
      <c r="H1606" s="350">
        <f t="shared" si="71"/>
        <v>0.389999999999418</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156.16</v>
      </c>
      <c r="D1607" s="349">
        <v>0</v>
      </c>
      <c r="E1607" s="349">
        <v>0</v>
      </c>
      <c r="F1607" s="349">
        <v>0</v>
      </c>
      <c r="G1607" s="350">
        <f t="shared" si="70"/>
        <v>4.06016</v>
      </c>
      <c r="H1607" s="350">
        <f t="shared" si="71"/>
        <v>0.159999999999997</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55623.58</v>
      </c>
      <c r="D1613" s="349">
        <v>0</v>
      </c>
      <c r="E1613" s="349">
        <v>0</v>
      </c>
      <c r="F1613" s="349">
        <v>0</v>
      </c>
      <c r="G1613" s="350">
        <f t="shared" si="70"/>
        <v>1779.95456</v>
      </c>
      <c r="H1613" s="350">
        <f t="shared" si="71"/>
        <v>0.419999999998254</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22754.76</v>
      </c>
      <c r="D1621" s="349">
        <v>0</v>
      </c>
      <c r="E1621" s="349">
        <v>0</v>
      </c>
      <c r="F1621" s="349">
        <v>0</v>
      </c>
      <c r="G1621" s="350">
        <f t="shared" si="70"/>
        <v>910.190399999998</v>
      </c>
      <c r="H1621" s="350">
        <f t="shared" si="71"/>
        <v>0.240000000048894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22754.76</v>
      </c>
      <c r="D1681" s="349">
        <v>0</v>
      </c>
      <c r="E1681" s="349">
        <v>0</v>
      </c>
      <c r="F1681" s="349">
        <v>0</v>
      </c>
      <c r="G1681" s="350">
        <f t="shared" si="70"/>
        <v>2275.476</v>
      </c>
      <c r="H1681" s="350">
        <f t="shared" si="71"/>
        <v>0.239999999997963</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678.4</v>
      </c>
      <c r="D1682" s="349">
        <v>0</v>
      </c>
      <c r="E1682" s="349">
        <v>0</v>
      </c>
      <c r="F1682" s="349">
        <v>0</v>
      </c>
      <c r="G1682" s="350">
        <f t="shared" si="70"/>
        <v>68.5184</v>
      </c>
      <c r="H1682" s="350">
        <f t="shared" si="71"/>
        <v>0.399999999999977</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22076.36</v>
      </c>
      <c r="D1683" s="349">
        <v>0</v>
      </c>
      <c r="E1683" s="349">
        <v>0</v>
      </c>
      <c r="F1683" s="349">
        <v>0</v>
      </c>
      <c r="G1683" s="350">
        <f t="shared" si="70"/>
        <v>2251.78872</v>
      </c>
      <c r="H1683" s="350">
        <f t="shared" si="71"/>
        <v>0.360000000000582</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15"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36151</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289548.86</v>
      </c>
      <c r="I17" s="304">
        <f>'PR-RAS'!E6</f>
        <v>335944.59</v>
      </c>
      <c r="J17" s="6"/>
      <c r="K17" s="6"/>
      <c r="L17" s="6"/>
      <c r="M17" s="6"/>
      <c r="N17" s="6"/>
      <c r="O17" s="6"/>
      <c r="P17" s="6"/>
      <c r="Q17" s="6"/>
      <c r="R17" s="6"/>
      <c r="S17" s="6"/>
      <c r="T17" s="6"/>
      <c r="U17" s="6"/>
      <c r="V17" s="6"/>
      <c r="W17" s="6"/>
    </row>
    <row r="18" ht="12.75" customHeight="1" spans="1:23">
      <c r="A18" s="305"/>
      <c r="B18" s="306" t="str">
        <f>'PR-RAS'!B152</f>
        <v>RASHODI POSLOVANJA (šifre 31+32+34+35+36+37+38)</v>
      </c>
      <c r="C18" s="307"/>
      <c r="D18" s="307"/>
      <c r="E18" s="307"/>
      <c r="F18" s="308"/>
      <c r="G18" s="309" t="str">
        <f>'PR-RAS'!C152</f>
        <v>3</v>
      </c>
      <c r="H18" s="304">
        <f>'PR-RAS'!D152</f>
        <v>230334.84</v>
      </c>
      <c r="I18" s="304">
        <f>'PR-RAS'!E152</f>
        <v>288976.68</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19386.37</v>
      </c>
      <c r="I20" s="304">
        <f>'PR-RAS'!E650</f>
        <v>21657.31</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117823.06</v>
      </c>
      <c r="I22" s="304">
        <f>BILANCA!E7</f>
        <v>125746.55</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6896.09</v>
      </c>
      <c r="I23" s="304">
        <f>BILANCA!E69</f>
        <v>1097.45</v>
      </c>
      <c r="J23" s="6"/>
      <c r="K23" s="6"/>
      <c r="L23" s="6"/>
      <c r="M23" s="6"/>
      <c r="N23" s="6"/>
      <c r="O23" s="6"/>
      <c r="P23" s="6"/>
      <c r="Q23" s="6"/>
      <c r="R23" s="6"/>
      <c r="S23" s="6"/>
      <c r="T23" s="6"/>
      <c r="U23" s="6"/>
      <c r="V23" s="6"/>
      <c r="W23" s="6"/>
    </row>
    <row r="24" ht="12.75" customHeight="1" spans="1:23">
      <c r="A24" s="305"/>
      <c r="B24" s="306" t="str">
        <f>BILANCA!B177</f>
        <v>Obveze (šifre 23+24+25+26+27+29)</v>
      </c>
      <c r="C24" s="307"/>
      <c r="D24" s="307"/>
      <c r="E24" s="307"/>
      <c r="F24" s="308"/>
      <c r="G24" s="316" t="str">
        <f>BILANCA!C177</f>
        <v>2</v>
      </c>
      <c r="H24" s="304">
        <f>BILANCA!D177</f>
        <v>26282.46</v>
      </c>
      <c r="I24" s="304">
        <f>BILANCA!E177</f>
        <v>22754.76</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98436.69</v>
      </c>
      <c r="I25" s="304">
        <f>BILANCA!E251</f>
        <v>104089.24</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0</v>
      </c>
      <c r="I30" s="304">
        <f>'RAS-funkcijski'!E114</f>
        <v>0</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288586.64</v>
      </c>
      <c r="I31" s="304">
        <f>'RAS-funkcijski'!E141</f>
        <v>338215.53</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26282.46</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22754.76</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22754.76</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397" workbookViewId="0">
      <selection activeCell="E421" sqref="E421"/>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7" width="14.4285714285714" style="155" customWidth="1"/>
    <col min="8" max="16384" width="14.4285714285714"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289548.86</v>
      </c>
      <c r="E6" s="138">
        <f>E7+E43+E49+E82+E106+E125+E134+E140</f>
        <v>335944.59</v>
      </c>
      <c r="F6" s="163">
        <f t="shared" ref="F6:F132" si="0">IF(D6&lt;&gt;0,IF(E6/D6&gt;=100,"&gt;&gt;100",E6/D6*100),"-")</f>
        <v>116.023454556167</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41436.73</v>
      </c>
      <c r="E49" s="138">
        <f>E50+E53+E58+E61+E64+E68+E71+E74+E77</f>
        <v>41031.27</v>
      </c>
      <c r="F49" s="163">
        <f t="shared" si="0"/>
        <v>99.0214961460521</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41436.73</v>
      </c>
      <c r="E68" s="138">
        <f t="shared" si="11"/>
        <v>41031.27</v>
      </c>
      <c r="F68" s="163">
        <f t="shared" si="0"/>
        <v>99.0214961460521</v>
      </c>
    </row>
    <row r="69" ht="12.75" customHeight="1" spans="1:6">
      <c r="A69" s="108" t="s">
        <v>192</v>
      </c>
      <c r="B69" s="109" t="s">
        <v>193</v>
      </c>
      <c r="C69" s="232" t="s">
        <v>192</v>
      </c>
      <c r="D69" s="140">
        <v>4436.73</v>
      </c>
      <c r="E69" s="140">
        <v>4099.15</v>
      </c>
      <c r="F69" s="163">
        <f t="shared" si="0"/>
        <v>92.3912431002112</v>
      </c>
    </row>
    <row r="70" ht="24" spans="1:6">
      <c r="A70" s="108" t="s">
        <v>194</v>
      </c>
      <c r="B70" s="109" t="s">
        <v>195</v>
      </c>
      <c r="C70" s="232" t="s">
        <v>194</v>
      </c>
      <c r="D70" s="140">
        <v>37000</v>
      </c>
      <c r="E70" s="140">
        <v>36932.12</v>
      </c>
      <c r="F70" s="163">
        <f t="shared" si="0"/>
        <v>99.8165405405405</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0</v>
      </c>
      <c r="E106" s="138">
        <f>E107+E112+E120+E124</f>
        <v>2231.6</v>
      </c>
      <c r="F106" s="163" t="str">
        <f t="shared" si="0"/>
        <v>-</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0</v>
      </c>
      <c r="E112" s="138">
        <f t="shared" si="20"/>
        <v>2231.6</v>
      </c>
      <c r="F112" s="163" t="str">
        <f t="shared" si="0"/>
        <v>-</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0</v>
      </c>
      <c r="E117" s="140">
        <v>2231.6</v>
      </c>
      <c r="F117" s="163" t="str">
        <f t="shared" si="0"/>
        <v>-</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8295.18</v>
      </c>
      <c r="E125" s="138">
        <f t="shared" si="22"/>
        <v>9907.57</v>
      </c>
      <c r="F125" s="163">
        <f t="shared" si="0"/>
        <v>119.437673444096</v>
      </c>
    </row>
    <row r="126" ht="12.75" customHeight="1" spans="1:6">
      <c r="A126" s="108">
        <v>661</v>
      </c>
      <c r="B126" s="111" t="s">
        <v>306</v>
      </c>
      <c r="C126" s="232" t="s">
        <v>307</v>
      </c>
      <c r="D126" s="138">
        <f t="shared" ref="D126:E126" si="23">SUM(D127:D128)</f>
        <v>8295.18</v>
      </c>
      <c r="E126" s="138">
        <f t="shared" si="23"/>
        <v>9907.57</v>
      </c>
      <c r="F126" s="163">
        <f t="shared" si="0"/>
        <v>119.437673444096</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8295.18</v>
      </c>
      <c r="E128" s="140">
        <v>9907.57</v>
      </c>
      <c r="F128" s="163">
        <f t="shared" si="0"/>
        <v>119.437673444096</v>
      </c>
    </row>
    <row r="129" ht="24"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239816.95</v>
      </c>
      <c r="E134" s="138">
        <f t="shared" si="25"/>
        <v>282774.15</v>
      </c>
      <c r="F134" s="163">
        <f t="shared" ref="F134:F229" si="26">IF(D134&lt;&gt;0,IF(E134/D134&gt;=100,"&gt;&gt;100",E134/D134*100),"-")</f>
        <v>117.912495342802</v>
      </c>
    </row>
    <row r="135" ht="24" spans="1:6">
      <c r="A135" s="108">
        <v>671</v>
      </c>
      <c r="B135" s="197" t="s">
        <v>324</v>
      </c>
      <c r="C135" s="232" t="s">
        <v>325</v>
      </c>
      <c r="D135" s="138">
        <f t="shared" ref="D135:E135" si="27">SUM(D136:D138)</f>
        <v>239816.95</v>
      </c>
      <c r="E135" s="138">
        <f t="shared" si="27"/>
        <v>282774.15</v>
      </c>
      <c r="F135" s="163">
        <f t="shared" si="26"/>
        <v>117.912495342802</v>
      </c>
    </row>
    <row r="136" ht="12.75" customHeight="1" spans="1:6">
      <c r="A136" s="108">
        <v>6711</v>
      </c>
      <c r="B136" s="111" t="s">
        <v>326</v>
      </c>
      <c r="C136" s="232" t="s">
        <v>327</v>
      </c>
      <c r="D136" s="140">
        <v>223167.95</v>
      </c>
      <c r="E136" s="140">
        <v>269106.16</v>
      </c>
      <c r="F136" s="163">
        <f t="shared" si="26"/>
        <v>120.584591111761</v>
      </c>
    </row>
    <row r="137" ht="24" spans="1:6">
      <c r="A137" s="108">
        <v>6712</v>
      </c>
      <c r="B137" s="197" t="s">
        <v>328</v>
      </c>
      <c r="C137" s="232" t="s">
        <v>329</v>
      </c>
      <c r="D137" s="140">
        <v>16649</v>
      </c>
      <c r="E137" s="140">
        <v>13667.99</v>
      </c>
      <c r="F137" s="163">
        <f t="shared" si="26"/>
        <v>82.0949606582978</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230334.84</v>
      </c>
      <c r="E152" s="138">
        <f>E153+E164+E202+E221+E230+E262+E273</f>
        <v>288976.68</v>
      </c>
      <c r="F152" s="163">
        <f t="shared" si="26"/>
        <v>125.459387733093</v>
      </c>
    </row>
    <row r="153" ht="12.75" customHeight="1" spans="1:6">
      <c r="A153" s="108">
        <v>31</v>
      </c>
      <c r="B153" s="109" t="s">
        <v>359</v>
      </c>
      <c r="C153" s="232" t="s">
        <v>360</v>
      </c>
      <c r="D153" s="138">
        <f t="shared" ref="D153:E153" si="30">D154+D159+D160</f>
        <v>163078.66</v>
      </c>
      <c r="E153" s="138">
        <f t="shared" si="30"/>
        <v>215798.36</v>
      </c>
      <c r="F153" s="163">
        <f t="shared" si="26"/>
        <v>132.327773603241</v>
      </c>
    </row>
    <row r="154" ht="12.75" customHeight="1" spans="1:6">
      <c r="A154" s="108">
        <v>311</v>
      </c>
      <c r="B154" s="109" t="s">
        <v>361</v>
      </c>
      <c r="C154" s="232" t="s">
        <v>362</v>
      </c>
      <c r="D154" s="138">
        <f t="shared" ref="D154:E154" si="31">SUM(D155:D158)</f>
        <v>134681.92</v>
      </c>
      <c r="E154" s="138">
        <f t="shared" si="31"/>
        <v>167982.26</v>
      </c>
      <c r="F154" s="163">
        <f t="shared" si="26"/>
        <v>124.725174693084</v>
      </c>
    </row>
    <row r="155" ht="12.75" customHeight="1" spans="1:6">
      <c r="A155" s="108">
        <v>3111</v>
      </c>
      <c r="B155" s="109" t="s">
        <v>363</v>
      </c>
      <c r="C155" s="232" t="s">
        <v>364</v>
      </c>
      <c r="D155" s="140">
        <v>134681.92</v>
      </c>
      <c r="E155" s="140">
        <v>167982.26</v>
      </c>
      <c r="F155" s="163">
        <f t="shared" si="26"/>
        <v>124.725174693084</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0</v>
      </c>
      <c r="E157" s="140"/>
      <c r="F157" s="163" t="str">
        <f t="shared" si="26"/>
        <v>-</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8886.35</v>
      </c>
      <c r="E159" s="140">
        <v>23768.11</v>
      </c>
      <c r="F159" s="163">
        <f t="shared" si="26"/>
        <v>267.467632942659</v>
      </c>
    </row>
    <row r="160" ht="12.75" customHeight="1" spans="1:6">
      <c r="A160" s="108">
        <v>313</v>
      </c>
      <c r="B160" s="111" t="s">
        <v>373</v>
      </c>
      <c r="C160" s="232" t="s">
        <v>374</v>
      </c>
      <c r="D160" s="138">
        <f t="shared" ref="D160:E160" si="32">SUM(D161:D163)</f>
        <v>19510.39</v>
      </c>
      <c r="E160" s="138">
        <f t="shared" si="32"/>
        <v>24047.99</v>
      </c>
      <c r="F160" s="163">
        <f t="shared" si="26"/>
        <v>123.25735159574</v>
      </c>
    </row>
    <row r="161" ht="12.75" customHeight="1" spans="1:6">
      <c r="A161" s="108">
        <v>3131</v>
      </c>
      <c r="B161" s="111" t="s">
        <v>375</v>
      </c>
      <c r="C161" s="232" t="s">
        <v>376</v>
      </c>
      <c r="D161" s="140">
        <v>0</v>
      </c>
      <c r="E161" s="140"/>
      <c r="F161" s="163" t="str">
        <f t="shared" si="26"/>
        <v>-</v>
      </c>
    </row>
    <row r="162" ht="12.75" customHeight="1" spans="1:6">
      <c r="A162" s="108">
        <v>3132</v>
      </c>
      <c r="B162" s="111" t="s">
        <v>377</v>
      </c>
      <c r="C162" s="232" t="s">
        <v>378</v>
      </c>
      <c r="D162" s="140">
        <v>19510.39</v>
      </c>
      <c r="E162" s="140">
        <v>24047.99</v>
      </c>
      <c r="F162" s="163">
        <f t="shared" si="26"/>
        <v>123.25735159574</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66952.55</v>
      </c>
      <c r="E164" s="138">
        <f>E165+E170+E178+E188+E189+E194</f>
        <v>73023.82</v>
      </c>
      <c r="F164" s="163">
        <f t="shared" si="26"/>
        <v>109.068019067235</v>
      </c>
    </row>
    <row r="165" ht="12.75" customHeight="1" spans="1:6">
      <c r="A165" s="108">
        <v>321</v>
      </c>
      <c r="B165" s="109" t="s">
        <v>383</v>
      </c>
      <c r="C165" s="232" t="s">
        <v>384</v>
      </c>
      <c r="D165" s="138">
        <f t="shared" ref="D165:E165" si="33">SUM(D166:D169)</f>
        <v>8713.42</v>
      </c>
      <c r="E165" s="138">
        <f t="shared" si="33"/>
        <v>9466.48</v>
      </c>
      <c r="F165" s="163">
        <f t="shared" si="26"/>
        <v>108.642530716986</v>
      </c>
    </row>
    <row r="166" ht="12.75" customHeight="1" spans="1:6">
      <c r="A166" s="108">
        <v>3211</v>
      </c>
      <c r="B166" s="109" t="s">
        <v>385</v>
      </c>
      <c r="C166" s="232" t="s">
        <v>386</v>
      </c>
      <c r="D166" s="140">
        <v>920.69</v>
      </c>
      <c r="E166" s="140">
        <v>886.94</v>
      </c>
      <c r="F166" s="163">
        <f t="shared" si="26"/>
        <v>96.3342710358535</v>
      </c>
    </row>
    <row r="167" ht="12.75" customHeight="1" spans="1:6">
      <c r="A167" s="108">
        <v>3212</v>
      </c>
      <c r="B167" s="109" t="s">
        <v>387</v>
      </c>
      <c r="C167" s="232" t="s">
        <v>388</v>
      </c>
      <c r="D167" s="140">
        <v>6811.56</v>
      </c>
      <c r="E167" s="140">
        <v>7771.29</v>
      </c>
      <c r="F167" s="163">
        <f t="shared" si="26"/>
        <v>114.08972393989</v>
      </c>
    </row>
    <row r="168" ht="12.75" customHeight="1" spans="1:6">
      <c r="A168" s="108">
        <v>3213</v>
      </c>
      <c r="B168" s="109" t="s">
        <v>389</v>
      </c>
      <c r="C168" s="232" t="s">
        <v>390</v>
      </c>
      <c r="D168" s="140">
        <v>495.17</v>
      </c>
      <c r="E168" s="140">
        <v>368.75</v>
      </c>
      <c r="F168" s="163">
        <f t="shared" si="26"/>
        <v>74.4693741543308</v>
      </c>
    </row>
    <row r="169" ht="12.75" customHeight="1" spans="1:6">
      <c r="A169" s="108">
        <v>3214</v>
      </c>
      <c r="B169" s="109" t="s">
        <v>391</v>
      </c>
      <c r="C169" s="232" t="s">
        <v>392</v>
      </c>
      <c r="D169" s="140">
        <v>486</v>
      </c>
      <c r="E169" s="140">
        <v>439.5</v>
      </c>
      <c r="F169" s="163">
        <f t="shared" si="26"/>
        <v>90.4320987654321</v>
      </c>
    </row>
    <row r="170" ht="12.75" customHeight="1" spans="1:6">
      <c r="A170" s="108">
        <v>322</v>
      </c>
      <c r="B170" s="109" t="s">
        <v>393</v>
      </c>
      <c r="C170" s="232" t="s">
        <v>394</v>
      </c>
      <c r="D170" s="138">
        <f t="shared" ref="D170:E170" si="34">SUM(D171:D177)</f>
        <v>16750.85</v>
      </c>
      <c r="E170" s="138">
        <f t="shared" si="34"/>
        <v>18921</v>
      </c>
      <c r="F170" s="163">
        <f t="shared" si="26"/>
        <v>112.955461961632</v>
      </c>
    </row>
    <row r="171" ht="12.75" customHeight="1" spans="1:6">
      <c r="A171" s="108">
        <v>3221</v>
      </c>
      <c r="B171" s="109" t="s">
        <v>395</v>
      </c>
      <c r="C171" s="232" t="s">
        <v>396</v>
      </c>
      <c r="D171" s="140">
        <v>3968.23</v>
      </c>
      <c r="E171" s="140">
        <v>7175.39</v>
      </c>
      <c r="F171" s="163">
        <f t="shared" si="26"/>
        <v>180.820920158358</v>
      </c>
    </row>
    <row r="172" ht="12.75" customHeight="1" spans="1:6">
      <c r="A172" s="108">
        <v>3222</v>
      </c>
      <c r="B172" s="109" t="s">
        <v>397</v>
      </c>
      <c r="C172" s="232" t="s">
        <v>398</v>
      </c>
      <c r="D172" s="140">
        <v>0</v>
      </c>
      <c r="E172" s="140"/>
      <c r="F172" s="163" t="str">
        <f t="shared" si="26"/>
        <v>-</v>
      </c>
    </row>
    <row r="173" ht="12.75" customHeight="1" spans="1:6">
      <c r="A173" s="108">
        <v>3223</v>
      </c>
      <c r="B173" s="111" t="s">
        <v>399</v>
      </c>
      <c r="C173" s="232" t="s">
        <v>400</v>
      </c>
      <c r="D173" s="140">
        <v>10058.69</v>
      </c>
      <c r="E173" s="140">
        <v>11447.11</v>
      </c>
      <c r="F173" s="163">
        <f t="shared" si="26"/>
        <v>113.80318908327</v>
      </c>
    </row>
    <row r="174" ht="12.75" customHeight="1" spans="1:6">
      <c r="A174" s="108">
        <v>3224</v>
      </c>
      <c r="B174" s="111" t="s">
        <v>401</v>
      </c>
      <c r="C174" s="232" t="s">
        <v>402</v>
      </c>
      <c r="D174" s="140">
        <v>35.2</v>
      </c>
      <c r="E174" s="140">
        <v>9.89</v>
      </c>
      <c r="F174" s="163">
        <f t="shared" si="26"/>
        <v>28.0965909090909</v>
      </c>
    </row>
    <row r="175" ht="12.75" customHeight="1" spans="1:6">
      <c r="A175" s="108">
        <v>3225</v>
      </c>
      <c r="B175" s="111" t="s">
        <v>403</v>
      </c>
      <c r="C175" s="232" t="s">
        <v>404</v>
      </c>
      <c r="D175" s="140">
        <v>2688.73</v>
      </c>
      <c r="E175" s="140">
        <v>288.61</v>
      </c>
      <c r="F175" s="163">
        <f t="shared" si="26"/>
        <v>10.7340640376683</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0</v>
      </c>
      <c r="E177" s="140"/>
      <c r="F177" s="163" t="str">
        <f t="shared" si="26"/>
        <v>-</v>
      </c>
    </row>
    <row r="178" ht="12.75" customHeight="1" spans="1:6">
      <c r="A178" s="108">
        <v>323</v>
      </c>
      <c r="B178" s="111" t="s">
        <v>409</v>
      </c>
      <c r="C178" s="232" t="s">
        <v>410</v>
      </c>
      <c r="D178" s="138">
        <f t="shared" ref="D178:E178" si="35">SUM(D179:D187)</f>
        <v>31560.77</v>
      </c>
      <c r="E178" s="138">
        <f t="shared" si="35"/>
        <v>34879.54</v>
      </c>
      <c r="F178" s="163">
        <f t="shared" si="26"/>
        <v>110.515491225341</v>
      </c>
    </row>
    <row r="179" ht="12.75" customHeight="1" spans="1:6">
      <c r="A179" s="108">
        <v>3231</v>
      </c>
      <c r="B179" s="111" t="s">
        <v>411</v>
      </c>
      <c r="C179" s="232" t="s">
        <v>412</v>
      </c>
      <c r="D179" s="140">
        <v>2644.45</v>
      </c>
      <c r="E179" s="140">
        <v>2583.13</v>
      </c>
      <c r="F179" s="163">
        <f t="shared" si="26"/>
        <v>97.681181342056</v>
      </c>
    </row>
    <row r="180" ht="12.75" customHeight="1" spans="1:6">
      <c r="A180" s="108">
        <v>3232</v>
      </c>
      <c r="B180" s="111" t="s">
        <v>413</v>
      </c>
      <c r="C180" s="232" t="s">
        <v>414</v>
      </c>
      <c r="D180" s="140">
        <v>7444.99</v>
      </c>
      <c r="E180" s="140">
        <v>8710.75</v>
      </c>
      <c r="F180" s="163">
        <f t="shared" si="26"/>
        <v>117.001500337811</v>
      </c>
    </row>
    <row r="181" ht="12.75" customHeight="1" spans="1:6">
      <c r="A181" s="108">
        <v>3233</v>
      </c>
      <c r="B181" s="111" t="s">
        <v>415</v>
      </c>
      <c r="C181" s="232" t="s">
        <v>416</v>
      </c>
      <c r="D181" s="140">
        <v>859.25</v>
      </c>
      <c r="E181" s="140">
        <v>1508.51</v>
      </c>
      <c r="F181" s="163">
        <f t="shared" si="26"/>
        <v>175.56124527204</v>
      </c>
    </row>
    <row r="182" ht="12.75" customHeight="1" spans="1:6">
      <c r="A182" s="108">
        <v>3234</v>
      </c>
      <c r="B182" s="111" t="s">
        <v>417</v>
      </c>
      <c r="C182" s="232" t="s">
        <v>418</v>
      </c>
      <c r="D182" s="140">
        <v>1317.46</v>
      </c>
      <c r="E182" s="140">
        <v>1702.84</v>
      </c>
      <c r="F182" s="163">
        <f t="shared" si="26"/>
        <v>129.251741988372</v>
      </c>
    </row>
    <row r="183" ht="12.75" customHeight="1" spans="1:6">
      <c r="A183" s="108">
        <v>3235</v>
      </c>
      <c r="B183" s="109" t="s">
        <v>419</v>
      </c>
      <c r="C183" s="232" t="s">
        <v>420</v>
      </c>
      <c r="D183" s="140">
        <v>0</v>
      </c>
      <c r="E183" s="140"/>
      <c r="F183" s="163" t="str">
        <f t="shared" si="26"/>
        <v>-</v>
      </c>
    </row>
    <row r="184" ht="12.75" customHeight="1" spans="1:6">
      <c r="A184" s="108">
        <v>3236</v>
      </c>
      <c r="B184" s="109" t="s">
        <v>421</v>
      </c>
      <c r="C184" s="232" t="s">
        <v>422</v>
      </c>
      <c r="D184" s="140">
        <v>0</v>
      </c>
      <c r="E184" s="140"/>
      <c r="F184" s="163" t="str">
        <f t="shared" si="26"/>
        <v>-</v>
      </c>
    </row>
    <row r="185" ht="12.75" customHeight="1" spans="1:6">
      <c r="A185" s="108">
        <v>3237</v>
      </c>
      <c r="B185" s="109" t="s">
        <v>423</v>
      </c>
      <c r="C185" s="232" t="s">
        <v>424</v>
      </c>
      <c r="D185" s="140">
        <v>6285.94</v>
      </c>
      <c r="E185" s="140">
        <v>9169.08</v>
      </c>
      <c r="F185" s="163">
        <f t="shared" si="26"/>
        <v>145.866489339701</v>
      </c>
    </row>
    <row r="186" ht="12.75" customHeight="1" spans="1:6">
      <c r="A186" s="108">
        <v>3238</v>
      </c>
      <c r="B186" s="109" t="s">
        <v>425</v>
      </c>
      <c r="C186" s="232" t="s">
        <v>426</v>
      </c>
      <c r="D186" s="140">
        <v>5619.26</v>
      </c>
      <c r="E186" s="140">
        <v>7301.36</v>
      </c>
      <c r="F186" s="163">
        <f t="shared" si="26"/>
        <v>129.934546541715</v>
      </c>
    </row>
    <row r="187" ht="12.75" customHeight="1" spans="1:6">
      <c r="A187" s="108">
        <v>3239</v>
      </c>
      <c r="B187" s="109" t="s">
        <v>427</v>
      </c>
      <c r="C187" s="232" t="s">
        <v>428</v>
      </c>
      <c r="D187" s="140">
        <v>7389.42</v>
      </c>
      <c r="E187" s="140">
        <v>3903.87</v>
      </c>
      <c r="F187" s="163">
        <f t="shared" si="26"/>
        <v>52.8305333842169</v>
      </c>
    </row>
    <row r="188" ht="12.75" customHeight="1" spans="1:6">
      <c r="A188" s="108">
        <v>324</v>
      </c>
      <c r="B188" s="109" t="s">
        <v>429</v>
      </c>
      <c r="C188" s="232" t="s">
        <v>430</v>
      </c>
      <c r="D188" s="140">
        <v>1950.43</v>
      </c>
      <c r="E188" s="140">
        <v>2605.17</v>
      </c>
      <c r="F188" s="163">
        <f t="shared" si="26"/>
        <v>133.569007859805</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c r="E190" s="141"/>
      <c r="F190" s="195" t="str">
        <f t="shared" si="26"/>
        <v>-</v>
      </c>
    </row>
    <row r="191" ht="12.75" customHeight="1" spans="1:6">
      <c r="A191" s="110" t="s">
        <v>435</v>
      </c>
      <c r="B191" s="111" t="s">
        <v>436</v>
      </c>
      <c r="C191" s="233" t="s">
        <v>435</v>
      </c>
      <c r="D191" s="141"/>
      <c r="E191" s="141"/>
      <c r="F191" s="195" t="str">
        <f t="shared" si="26"/>
        <v>-</v>
      </c>
    </row>
    <row r="192" ht="12.75" customHeight="1" spans="1:6">
      <c r="A192" s="110" t="s">
        <v>437</v>
      </c>
      <c r="B192" s="111" t="s">
        <v>438</v>
      </c>
      <c r="C192" s="233" t="s">
        <v>437</v>
      </c>
      <c r="D192" s="141"/>
      <c r="E192" s="141"/>
      <c r="F192" s="195" t="str">
        <f t="shared" si="26"/>
        <v>-</v>
      </c>
    </row>
    <row r="193" ht="12.75" customHeight="1" spans="1:6">
      <c r="A193" s="110" t="s">
        <v>439</v>
      </c>
      <c r="B193" s="111" t="s">
        <v>440</v>
      </c>
      <c r="C193" s="233" t="s">
        <v>439</v>
      </c>
      <c r="D193" s="141"/>
      <c r="E193" s="141"/>
      <c r="F193" s="195" t="str">
        <f t="shared" si="26"/>
        <v>-</v>
      </c>
    </row>
    <row r="194" ht="12.75" customHeight="1" spans="1:6">
      <c r="A194" s="108">
        <v>329</v>
      </c>
      <c r="B194" s="109" t="s">
        <v>441</v>
      </c>
      <c r="C194" s="232" t="s">
        <v>442</v>
      </c>
      <c r="D194" s="138">
        <f t="shared" ref="D194:E194" si="36">SUM(D195:D201)</f>
        <v>7977.08</v>
      </c>
      <c r="E194" s="138">
        <f t="shared" si="36"/>
        <v>7151.63</v>
      </c>
      <c r="F194" s="163">
        <f t="shared" si="26"/>
        <v>89.6522286350394</v>
      </c>
    </row>
    <row r="195" ht="12.75" customHeight="1" spans="1:6">
      <c r="A195" s="108">
        <v>3291</v>
      </c>
      <c r="B195" s="162" t="s">
        <v>443</v>
      </c>
      <c r="C195" s="232" t="s">
        <v>444</v>
      </c>
      <c r="D195" s="140">
        <v>0</v>
      </c>
      <c r="E195" s="140"/>
      <c r="F195" s="163" t="str">
        <f t="shared" si="26"/>
        <v>-</v>
      </c>
    </row>
    <row r="196" ht="12.75" customHeight="1" spans="1:6">
      <c r="A196" s="108">
        <v>3292</v>
      </c>
      <c r="B196" s="109" t="s">
        <v>445</v>
      </c>
      <c r="C196" s="232" t="s">
        <v>446</v>
      </c>
      <c r="D196" s="140">
        <v>3455.5</v>
      </c>
      <c r="E196" s="140">
        <v>3478.22</v>
      </c>
      <c r="F196" s="163">
        <f t="shared" si="26"/>
        <v>100.657502532195</v>
      </c>
    </row>
    <row r="197" ht="12.75" customHeight="1" spans="1:6">
      <c r="A197" s="108">
        <v>3293</v>
      </c>
      <c r="B197" s="109" t="s">
        <v>447</v>
      </c>
      <c r="C197" s="232" t="s">
        <v>448</v>
      </c>
      <c r="D197" s="140">
        <v>4287.94</v>
      </c>
      <c r="E197" s="140">
        <v>3418.53</v>
      </c>
      <c r="F197" s="163">
        <f t="shared" si="26"/>
        <v>79.724296515343</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233.64</v>
      </c>
      <c r="E199" s="140">
        <v>254.88</v>
      </c>
      <c r="F199" s="163">
        <f t="shared" si="26"/>
        <v>109.090909090909</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0</v>
      </c>
      <c r="E201" s="140"/>
      <c r="F201" s="163" t="str">
        <f t="shared" si="26"/>
        <v>-</v>
      </c>
    </row>
    <row r="202" ht="12.75" customHeight="1" spans="1:6">
      <c r="A202" s="108">
        <v>34</v>
      </c>
      <c r="B202" s="162" t="s">
        <v>457</v>
      </c>
      <c r="C202" s="232" t="s">
        <v>458</v>
      </c>
      <c r="D202" s="138">
        <f t="shared" ref="D202:E202" si="37">D203+D208+D216</f>
        <v>303.63</v>
      </c>
      <c r="E202" s="138">
        <f t="shared" si="37"/>
        <v>154.5</v>
      </c>
      <c r="F202" s="163">
        <f t="shared" si="26"/>
        <v>50.8842999703587</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303.63</v>
      </c>
      <c r="E216" s="138">
        <f t="shared" si="40"/>
        <v>154.5</v>
      </c>
      <c r="F216" s="163">
        <f t="shared" si="26"/>
        <v>50.8842999703587</v>
      </c>
    </row>
    <row r="217" ht="12.75" customHeight="1" spans="1:6">
      <c r="A217" s="108">
        <v>3431</v>
      </c>
      <c r="B217" s="197" t="s">
        <v>487</v>
      </c>
      <c r="C217" s="232" t="s">
        <v>488</v>
      </c>
      <c r="D217" s="140">
        <v>303.63</v>
      </c>
      <c r="E217" s="140">
        <v>154.5</v>
      </c>
      <c r="F217" s="163">
        <f t="shared" si="26"/>
        <v>50.8842999703587</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184</v>
      </c>
      <c r="C243" s="233" t="s">
        <v>539</v>
      </c>
      <c r="D243" s="141"/>
      <c r="E243" s="141"/>
      <c r="F243" s="195" t="str">
        <f t="shared" si="44"/>
        <v>-</v>
      </c>
    </row>
    <row r="244" ht="12.75" spans="1:6">
      <c r="A244" s="110" t="s">
        <v>540</v>
      </c>
      <c r="B244" s="111" t="s">
        <v>186</v>
      </c>
      <c r="C244" s="233" t="s">
        <v>540</v>
      </c>
      <c r="D244" s="141"/>
      <c r="E244" s="141"/>
      <c r="F244" s="195" t="str">
        <f t="shared" si="44"/>
        <v>-</v>
      </c>
    </row>
    <row r="245" ht="12.75" spans="1:6">
      <c r="A245" s="110" t="s">
        <v>541</v>
      </c>
      <c r="B245" s="111" t="s">
        <v>189</v>
      </c>
      <c r="C245" s="233" t="s">
        <v>541</v>
      </c>
      <c r="D245" s="141"/>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0</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230334.84</v>
      </c>
      <c r="E299" s="138">
        <f>E152-E297+E298</f>
        <v>288976.68</v>
      </c>
      <c r="F299" s="163">
        <f t="shared" si="68"/>
        <v>125.459387733093</v>
      </c>
    </row>
    <row r="300" ht="12.75" customHeight="1" spans="1:6">
      <c r="A300" s="108" t="s">
        <v>633</v>
      </c>
      <c r="B300" s="109" t="s">
        <v>644</v>
      </c>
      <c r="C300" s="232" t="s">
        <v>645</v>
      </c>
      <c r="D300" s="138">
        <f>IF(D6&gt;=D299,D6-D299,0)</f>
        <v>59214.02</v>
      </c>
      <c r="E300" s="138">
        <f>IF(E6&gt;=E299,E6-E299,0)</f>
        <v>46967.91</v>
      </c>
      <c r="F300" s="163">
        <f t="shared" si="68"/>
        <v>79.3189011656361</v>
      </c>
    </row>
    <row r="301" ht="12.75" customHeight="1" spans="1:6">
      <c r="A301" s="108" t="s">
        <v>633</v>
      </c>
      <c r="B301" s="109" t="s">
        <v>646</v>
      </c>
      <c r="C301" s="232" t="s">
        <v>647</v>
      </c>
      <c r="D301" s="138">
        <f>IF(D299&gt;=D6,D299-D6,0)</f>
        <v>0</v>
      </c>
      <c r="E301" s="138">
        <f>IF(E299&gt;=E6,E299-E6,0)</f>
        <v>0</v>
      </c>
      <c r="F301" s="163" t="str">
        <f t="shared" si="68"/>
        <v>-</v>
      </c>
    </row>
    <row r="302" ht="12.75" customHeight="1" spans="1:6">
      <c r="A302" s="108">
        <v>92211</v>
      </c>
      <c r="B302" s="109" t="s">
        <v>648</v>
      </c>
      <c r="C302" s="232" t="s">
        <v>649</v>
      </c>
      <c r="D302" s="140">
        <v>14992.18</v>
      </c>
      <c r="E302" s="140">
        <v>74206.2</v>
      </c>
      <c r="F302" s="163">
        <f t="shared" si="68"/>
        <v>494.966042296717</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0</v>
      </c>
      <c r="E304" s="140"/>
      <c r="F304" s="163" t="str">
        <f t="shared" si="68"/>
        <v>-</v>
      </c>
    </row>
    <row r="305" ht="12.75" spans="1:6">
      <c r="A305" s="108">
        <v>9661</v>
      </c>
      <c r="B305" s="109" t="s">
        <v>654</v>
      </c>
      <c r="C305" s="232" t="s">
        <v>655</v>
      </c>
      <c r="D305" s="140">
        <v>0</v>
      </c>
      <c r="E305" s="140"/>
      <c r="F305" s="163" t="str">
        <f t="shared" si="68"/>
        <v>-</v>
      </c>
    </row>
    <row r="306" ht="12.75" customHeight="1" spans="1:6">
      <c r="A306" s="235" t="s">
        <v>656</v>
      </c>
      <c r="B306" s="236" t="s">
        <v>657</v>
      </c>
      <c r="C306" s="237" t="s">
        <v>656</v>
      </c>
      <c r="D306" s="145">
        <v>0</v>
      </c>
      <c r="E306" s="145"/>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58251.8</v>
      </c>
      <c r="E360" s="138">
        <f t="shared" si="86"/>
        <v>49238.85</v>
      </c>
      <c r="F360" s="163">
        <f t="shared" si="72"/>
        <v>84.5276025805211</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58251.8</v>
      </c>
      <c r="E373" s="138">
        <f t="shared" si="90"/>
        <v>49238.85</v>
      </c>
      <c r="F373" s="163">
        <f t="shared" si="72"/>
        <v>84.5276025805211</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1939.9</v>
      </c>
      <c r="E379" s="138">
        <f t="shared" si="92"/>
        <v>0</v>
      </c>
      <c r="F379" s="163">
        <f t="shared" si="72"/>
        <v>0</v>
      </c>
    </row>
    <row r="380" ht="12.75" customHeight="1" spans="1:6">
      <c r="A380" s="108">
        <v>4221</v>
      </c>
      <c r="B380" s="109" t="s">
        <v>699</v>
      </c>
      <c r="C380" s="232" t="s">
        <v>791</v>
      </c>
      <c r="D380" s="140">
        <v>1500</v>
      </c>
      <c r="E380" s="140"/>
      <c r="F380" s="163">
        <f t="shared" si="72"/>
        <v>0</v>
      </c>
    </row>
    <row r="381" ht="12.75" customHeight="1" spans="1:6">
      <c r="A381" s="108">
        <v>4222</v>
      </c>
      <c r="B381" s="109" t="s">
        <v>792</v>
      </c>
      <c r="C381" s="232" t="s">
        <v>793</v>
      </c>
      <c r="D381" s="140">
        <v>439.9</v>
      </c>
      <c r="E381" s="140"/>
      <c r="F381" s="163">
        <f t="shared" si="72"/>
        <v>0</v>
      </c>
    </row>
    <row r="382" ht="12.75" customHeight="1" spans="1:6">
      <c r="A382" s="108">
        <v>4223</v>
      </c>
      <c r="B382" s="109" t="s">
        <v>703</v>
      </c>
      <c r="C382" s="232" t="s">
        <v>794</v>
      </c>
      <c r="D382" s="140">
        <v>0</v>
      </c>
      <c r="E382" s="140"/>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55756.93</v>
      </c>
      <c r="E393" s="138">
        <f t="shared" si="94"/>
        <v>48509.35</v>
      </c>
      <c r="F393" s="163">
        <f t="shared" si="72"/>
        <v>87.0014722833556</v>
      </c>
    </row>
    <row r="394" ht="12.75" customHeight="1" spans="1:6">
      <c r="A394" s="108">
        <v>4241</v>
      </c>
      <c r="B394" s="109" t="s">
        <v>808</v>
      </c>
      <c r="C394" s="232" t="s">
        <v>809</v>
      </c>
      <c r="D394" s="140">
        <v>55756.93</v>
      </c>
      <c r="E394" s="140">
        <v>48509.35</v>
      </c>
      <c r="F394" s="163">
        <f t="shared" si="72"/>
        <v>87.0014722833556</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554.97</v>
      </c>
      <c r="E401" s="138">
        <f t="shared" si="96"/>
        <v>729.5</v>
      </c>
      <c r="F401" s="163">
        <f t="shared" si="72"/>
        <v>131.448546768294</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410.29</v>
      </c>
      <c r="E403" s="140">
        <v>729.5</v>
      </c>
      <c r="F403" s="163">
        <f t="shared" si="72"/>
        <v>177.801067537595</v>
      </c>
    </row>
    <row r="404" ht="12.75" customHeight="1" spans="1:6">
      <c r="A404" s="108">
        <v>4263</v>
      </c>
      <c r="B404" s="109" t="s">
        <v>747</v>
      </c>
      <c r="C404" s="232" t="s">
        <v>822</v>
      </c>
      <c r="D404" s="140">
        <v>144.68</v>
      </c>
      <c r="E404" s="140"/>
      <c r="F404" s="163">
        <f t="shared" si="72"/>
        <v>0</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0</v>
      </c>
      <c r="F412" s="163" t="str">
        <f t="shared" si="72"/>
        <v>-</v>
      </c>
    </row>
    <row r="413" ht="12.75" customHeight="1" spans="1:6">
      <c r="A413" s="108">
        <v>451</v>
      </c>
      <c r="B413" s="109" t="s">
        <v>836</v>
      </c>
      <c r="C413" s="232" t="s">
        <v>837</v>
      </c>
      <c r="D413" s="140">
        <v>0</v>
      </c>
      <c r="E413" s="140"/>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58251.8</v>
      </c>
      <c r="E418" s="138">
        <f t="shared" si="102"/>
        <v>49238.85</v>
      </c>
      <c r="F418" s="163">
        <f t="shared" si="72"/>
        <v>84.5276025805211</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35340.77</v>
      </c>
      <c r="E420" s="140">
        <v>93592.57</v>
      </c>
      <c r="F420" s="163">
        <f t="shared" si="72"/>
        <v>264.828893088634</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289548.86</v>
      </c>
      <c r="E422" s="138">
        <f>E6+E308</f>
        <v>335944.59</v>
      </c>
      <c r="F422" s="163">
        <f t="shared" si="72"/>
        <v>116.023454556167</v>
      </c>
    </row>
    <row r="423" ht="12.75" customHeight="1" spans="1:6">
      <c r="A423" s="108" t="s">
        <v>633</v>
      </c>
      <c r="B423" s="109" t="s">
        <v>856</v>
      </c>
      <c r="C423" s="232" t="s">
        <v>857</v>
      </c>
      <c r="D423" s="138">
        <f t="shared" ref="D423:E423" si="103">D299+D360</f>
        <v>288586.64</v>
      </c>
      <c r="E423" s="138">
        <f t="shared" si="103"/>
        <v>338215.53</v>
      </c>
      <c r="F423" s="163">
        <f t="shared" si="72"/>
        <v>117.197223682981</v>
      </c>
    </row>
    <row r="424" ht="12.75" customHeight="1" spans="1:6">
      <c r="A424" s="108" t="s">
        <v>633</v>
      </c>
      <c r="B424" s="109" t="s">
        <v>858</v>
      </c>
      <c r="C424" s="232" t="s">
        <v>859</v>
      </c>
      <c r="D424" s="138">
        <f t="shared" ref="D424:E424" si="104">IF(D422&gt;=D423,D422-D423,0)</f>
        <v>962.219999999972</v>
      </c>
      <c r="E424" s="138">
        <f t="shared" si="104"/>
        <v>0</v>
      </c>
      <c r="F424" s="163">
        <f t="shared" si="72"/>
        <v>0</v>
      </c>
    </row>
    <row r="425" ht="12.75" customHeight="1" spans="1:6">
      <c r="A425" s="108" t="s">
        <v>633</v>
      </c>
      <c r="B425" s="109" t="s">
        <v>860</v>
      </c>
      <c r="C425" s="232" t="s">
        <v>861</v>
      </c>
      <c r="D425" s="138">
        <f t="shared" ref="D425:E425" si="105">IF(D423&gt;=D422,D423-D422,0)</f>
        <v>0</v>
      </c>
      <c r="E425" s="138">
        <f t="shared" si="105"/>
        <v>2270.94</v>
      </c>
      <c r="F425" s="163" t="str">
        <f t="shared" si="72"/>
        <v>-</v>
      </c>
    </row>
    <row r="426" ht="12.75" customHeight="1" spans="1:6">
      <c r="A426" s="239" t="s">
        <v>862</v>
      </c>
      <c r="B426" s="162" t="s">
        <v>863</v>
      </c>
      <c r="C426" s="240" t="s">
        <v>864</v>
      </c>
      <c r="D426" s="138">
        <f t="shared" ref="D426:E426" si="106">IF(D302-D303+D419-D420&gt;=0,D302-D303+D419-D420,0)</f>
        <v>0</v>
      </c>
      <c r="E426" s="138">
        <f t="shared" si="106"/>
        <v>0</v>
      </c>
      <c r="F426" s="163" t="str">
        <f t="shared" si="72"/>
        <v>-</v>
      </c>
    </row>
    <row r="427" ht="12.75" customHeight="1" spans="1:6">
      <c r="A427" s="239" t="s">
        <v>862</v>
      </c>
      <c r="B427" s="109" t="s">
        <v>865</v>
      </c>
      <c r="C427" s="240" t="s">
        <v>866</v>
      </c>
      <c r="D427" s="138">
        <f t="shared" ref="D427:E427" si="107">IF(D303-D302+D420-D419&gt;=0,D303-D302+D420-D419,0)</f>
        <v>20348.59</v>
      </c>
      <c r="E427" s="138">
        <f t="shared" si="107"/>
        <v>19386.37</v>
      </c>
      <c r="F427" s="163">
        <f t="shared" si="72"/>
        <v>95.2713185532757</v>
      </c>
    </row>
    <row r="428" ht="24" spans="1:6">
      <c r="A428" s="235" t="s">
        <v>867</v>
      </c>
      <c r="B428" s="236" t="s">
        <v>868</v>
      </c>
      <c r="C428" s="237" t="s">
        <v>869</v>
      </c>
      <c r="D428" s="167">
        <f t="shared" ref="D428:E428" si="108">D304+D421</f>
        <v>0</v>
      </c>
      <c r="E428" s="167">
        <f t="shared" si="108"/>
        <v>0</v>
      </c>
      <c r="F428" s="168" t="str">
        <f t="shared" si="72"/>
        <v>-</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289548.86</v>
      </c>
      <c r="E643" s="138">
        <f>E422+E430</f>
        <v>335944.59</v>
      </c>
      <c r="F643" s="163">
        <f t="shared" si="109"/>
        <v>116.023454556167</v>
      </c>
    </row>
    <row r="644" ht="12.75" customHeight="1" spans="1:6">
      <c r="A644" s="108" t="s">
        <v>633</v>
      </c>
      <c r="B644" s="109" t="s">
        <v>1289</v>
      </c>
      <c r="C644" s="232" t="s">
        <v>1290</v>
      </c>
      <c r="D644" s="138">
        <f>D423+D535</f>
        <v>288586.64</v>
      </c>
      <c r="E644" s="138">
        <f>E423+E535</f>
        <v>338215.53</v>
      </c>
      <c r="F644" s="163">
        <f t="shared" si="109"/>
        <v>117.197223682981</v>
      </c>
    </row>
    <row r="645" ht="12.75" customHeight="1" spans="1:6">
      <c r="A645" s="108" t="s">
        <v>633</v>
      </c>
      <c r="B645" s="109" t="s">
        <v>1291</v>
      </c>
      <c r="C645" s="232" t="s">
        <v>1292</v>
      </c>
      <c r="D645" s="138">
        <f t="shared" ref="D645:E645" si="163">IF(D643&gt;=D644,D643-D644,0)</f>
        <v>962.219999999972</v>
      </c>
      <c r="E645" s="138">
        <f t="shared" si="163"/>
        <v>0</v>
      </c>
      <c r="F645" s="163">
        <f t="shared" si="109"/>
        <v>0</v>
      </c>
    </row>
    <row r="646" ht="12.75" customHeight="1" spans="1:6">
      <c r="A646" s="108" t="s">
        <v>633</v>
      </c>
      <c r="B646" s="109" t="s">
        <v>1293</v>
      </c>
      <c r="C646" s="232" t="s">
        <v>1294</v>
      </c>
      <c r="D646" s="138">
        <f t="shared" ref="D646:E646" si="164">IF(D644&gt;=D643,D644-D643,0)</f>
        <v>0</v>
      </c>
      <c r="E646" s="138">
        <f t="shared" si="164"/>
        <v>2270.94</v>
      </c>
      <c r="F646" s="163" t="str">
        <f t="shared" si="109"/>
        <v>-</v>
      </c>
    </row>
    <row r="647" ht="24" spans="1:6">
      <c r="A647" s="239" t="s">
        <v>1295</v>
      </c>
      <c r="B647" s="109" t="s">
        <v>1296</v>
      </c>
      <c r="C647" s="240" t="s">
        <v>1295</v>
      </c>
      <c r="D647" s="138">
        <f>IF(D426-D427+D641-D642&gt;=0,D426-D427+D641-D642,0)</f>
        <v>0</v>
      </c>
      <c r="E647" s="138">
        <f>IF(E426-E427+E641-E642&gt;=0,E426-E427+E641-E642,0)</f>
        <v>0</v>
      </c>
      <c r="F647" s="163" t="str">
        <f t="shared" si="109"/>
        <v>-</v>
      </c>
    </row>
    <row r="648" ht="24" spans="1:6">
      <c r="A648" s="239" t="s">
        <v>1297</v>
      </c>
      <c r="B648" s="109" t="s">
        <v>1298</v>
      </c>
      <c r="C648" s="240" t="s">
        <v>1297</v>
      </c>
      <c r="D648" s="138">
        <f>IF(D427-D426+D642-D641&gt;=0,D427-D426+D642-D641,0)</f>
        <v>20348.59</v>
      </c>
      <c r="E648" s="138">
        <f>IF(E427-E426+E642-E641&gt;=0,E427-E426+E642-E641,0)</f>
        <v>19386.37</v>
      </c>
      <c r="F648" s="163">
        <f t="shared" si="109"/>
        <v>95.2713185532757</v>
      </c>
    </row>
    <row r="649" ht="24" spans="1:6">
      <c r="A649" s="108" t="s">
        <v>633</v>
      </c>
      <c r="B649" s="109" t="s">
        <v>1299</v>
      </c>
      <c r="C649" s="232" t="s">
        <v>1300</v>
      </c>
      <c r="D649" s="138">
        <f t="shared" ref="D649:E649" si="165">IF(D645+D647-D646-D648&gt;=0,D645+D647-D646-D648,0)</f>
        <v>0</v>
      </c>
      <c r="E649" s="138">
        <f t="shared" si="165"/>
        <v>0</v>
      </c>
      <c r="F649" s="163" t="str">
        <f t="shared" si="109"/>
        <v>-</v>
      </c>
    </row>
    <row r="650" ht="24" spans="1:6">
      <c r="A650" s="108" t="s">
        <v>633</v>
      </c>
      <c r="B650" s="109" t="s">
        <v>1301</v>
      </c>
      <c r="C650" s="232" t="s">
        <v>1302</v>
      </c>
      <c r="D650" s="138">
        <f t="shared" ref="D650:E650" si="166">IF(D646+D648-D645-D647&gt;=0,D646+D648-D645-D647,0)</f>
        <v>19386.37</v>
      </c>
      <c r="E650" s="138">
        <f t="shared" si="166"/>
        <v>21657.31</v>
      </c>
      <c r="F650" s="163">
        <f t="shared" si="109"/>
        <v>111.714106354103</v>
      </c>
    </row>
    <row r="651" ht="24" spans="1:6">
      <c r="A651" s="235" t="s">
        <v>1303</v>
      </c>
      <c r="B651" s="236" t="s">
        <v>1304</v>
      </c>
      <c r="C651" s="237" t="s">
        <v>1303</v>
      </c>
      <c r="D651" s="145">
        <v>0</v>
      </c>
      <c r="E651" s="145">
        <v>0</v>
      </c>
      <c r="F651" s="168" t="str">
        <f t="shared" si="109"/>
        <v>-</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271.8</v>
      </c>
      <c r="E653" s="140">
        <v>131.77</v>
      </c>
      <c r="F653" s="163">
        <f t="shared" ref="F653:F740" si="167">IF(D653&lt;&gt;0,IF(E653/D653&gt;=100,"&gt;&gt;100",E653/D653*100),"-")</f>
        <v>48.4805003679176</v>
      </c>
    </row>
    <row r="654" ht="12.75" customHeight="1" spans="1:6">
      <c r="A654" s="108" t="s">
        <v>1308</v>
      </c>
      <c r="B654" s="109" t="s">
        <v>1309</v>
      </c>
      <c r="C654" s="232" t="s">
        <v>1308</v>
      </c>
      <c r="D654" s="140">
        <v>0</v>
      </c>
      <c r="E654" s="140">
        <v>600</v>
      </c>
      <c r="F654" s="163" t="str">
        <f t="shared" si="167"/>
        <v>-</v>
      </c>
    </row>
    <row r="655" ht="12.75" customHeight="1" spans="1:6">
      <c r="A655" s="108" t="s">
        <v>1310</v>
      </c>
      <c r="B655" s="109" t="s">
        <v>1311</v>
      </c>
      <c r="C655" s="232" t="s">
        <v>1310</v>
      </c>
      <c r="D655" s="140">
        <v>140.03</v>
      </c>
      <c r="E655" s="140">
        <v>691.04</v>
      </c>
      <c r="F655" s="163">
        <f t="shared" si="167"/>
        <v>493.494251231879</v>
      </c>
    </row>
    <row r="656" ht="24" spans="1:6">
      <c r="A656" s="108">
        <v>11</v>
      </c>
      <c r="B656" s="109" t="s">
        <v>1312</v>
      </c>
      <c r="C656" s="232" t="s">
        <v>1313</v>
      </c>
      <c r="D656" s="138">
        <f t="shared" ref="D656:E656" si="168">+D653+D654-D655</f>
        <v>131.77</v>
      </c>
      <c r="E656" s="138">
        <f t="shared" si="168"/>
        <v>40.73</v>
      </c>
      <c r="F656" s="163">
        <f t="shared" si="167"/>
        <v>30.9099187979055</v>
      </c>
    </row>
    <row r="657" ht="24" spans="1:6">
      <c r="A657" s="108" t="s">
        <v>633</v>
      </c>
      <c r="B657" s="109" t="s">
        <v>1314</v>
      </c>
      <c r="C657" s="232" t="s">
        <v>1315</v>
      </c>
      <c r="D657" s="241">
        <v>0</v>
      </c>
      <c r="E657" s="241">
        <v>0</v>
      </c>
      <c r="F657" s="163" t="str">
        <f t="shared" si="167"/>
        <v>-</v>
      </c>
    </row>
    <row r="658" ht="24" spans="1:6">
      <c r="A658" s="108" t="s">
        <v>633</v>
      </c>
      <c r="B658" s="109" t="s">
        <v>1316</v>
      </c>
      <c r="C658" s="232" t="s">
        <v>1317</v>
      </c>
      <c r="D658" s="241">
        <v>8</v>
      </c>
      <c r="E658" s="241">
        <v>9</v>
      </c>
      <c r="F658" s="163">
        <f t="shared" si="167"/>
        <v>112.5</v>
      </c>
    </row>
    <row r="659" ht="12.75" customHeight="1" spans="1:6">
      <c r="A659" s="108" t="s">
        <v>633</v>
      </c>
      <c r="B659" s="109" t="s">
        <v>1318</v>
      </c>
      <c r="C659" s="232" t="s">
        <v>1319</v>
      </c>
      <c r="D659" s="241">
        <v>0</v>
      </c>
      <c r="E659" s="241">
        <v>0</v>
      </c>
      <c r="F659" s="163" t="str">
        <f t="shared" si="167"/>
        <v>-</v>
      </c>
    </row>
    <row r="660" ht="12.75" customHeight="1" spans="1:6">
      <c r="A660" s="108" t="s">
        <v>633</v>
      </c>
      <c r="B660" s="109" t="s">
        <v>1320</v>
      </c>
      <c r="C660" s="232" t="s">
        <v>1321</v>
      </c>
      <c r="D660" s="241">
        <v>7</v>
      </c>
      <c r="E660" s="241">
        <v>7</v>
      </c>
      <c r="F660" s="163">
        <f t="shared" si="167"/>
        <v>100</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c r="E663" s="141"/>
      <c r="F663" s="195" t="str">
        <f t="shared" si="167"/>
        <v>-</v>
      </c>
    </row>
    <row r="664" ht="12.75" customHeight="1" spans="1:6">
      <c r="A664" s="110" t="s">
        <v>1329</v>
      </c>
      <c r="B664" s="111" t="s">
        <v>1330</v>
      </c>
      <c r="C664" s="233" t="s">
        <v>1329</v>
      </c>
      <c r="D664" s="141"/>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c r="E668" s="141"/>
      <c r="F668" s="195" t="str">
        <f t="shared" si="167"/>
        <v>-</v>
      </c>
    </row>
    <row r="669" ht="12.75" customHeight="1" spans="1:6">
      <c r="A669" s="108">
        <v>63311</v>
      </c>
      <c r="B669" s="109" t="s">
        <v>1339</v>
      </c>
      <c r="C669" s="232" t="s">
        <v>1340</v>
      </c>
      <c r="D669" s="140">
        <v>0</v>
      </c>
      <c r="E669" s="140"/>
      <c r="F669" s="163" t="str">
        <f t="shared" si="167"/>
        <v>-</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4436.73</v>
      </c>
      <c r="E683" s="141">
        <v>3499.15</v>
      </c>
      <c r="F683" s="195">
        <f t="shared" si="167"/>
        <v>78.8677697313111</v>
      </c>
    </row>
    <row r="684" ht="24" spans="1:6">
      <c r="A684" s="110">
        <v>63613</v>
      </c>
      <c r="B684" s="197" t="s">
        <v>1369</v>
      </c>
      <c r="C684" s="233" t="s">
        <v>1370</v>
      </c>
      <c r="D684" s="141">
        <v>0</v>
      </c>
      <c r="E684" s="141">
        <v>600</v>
      </c>
      <c r="F684" s="195" t="str">
        <f t="shared" si="167"/>
        <v>-</v>
      </c>
    </row>
    <row r="685" ht="24" spans="1:6">
      <c r="A685" s="108">
        <v>63622</v>
      </c>
      <c r="B685" s="162" t="s">
        <v>1371</v>
      </c>
      <c r="C685" s="232" t="s">
        <v>1372</v>
      </c>
      <c r="D685" s="140">
        <v>36000</v>
      </c>
      <c r="E685" s="140">
        <v>36932.12</v>
      </c>
      <c r="F685" s="163">
        <f t="shared" si="167"/>
        <v>102.589222222222</v>
      </c>
    </row>
    <row r="686" ht="24" spans="1:6">
      <c r="A686" s="108">
        <v>63623</v>
      </c>
      <c r="B686" s="162" t="s">
        <v>1373</v>
      </c>
      <c r="C686" s="232" t="s">
        <v>1374</v>
      </c>
      <c r="D686" s="140">
        <v>1000</v>
      </c>
      <c r="E686" s="140">
        <v>0</v>
      </c>
      <c r="F686" s="163">
        <f t="shared" si="167"/>
        <v>0</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c r="E711" s="141"/>
      <c r="F711" s="195" t="str">
        <f t="shared" si="167"/>
        <v>-</v>
      </c>
    </row>
    <row r="712" ht="12.75" customHeight="1" spans="1:6">
      <c r="A712" s="110" t="s">
        <v>1410</v>
      </c>
      <c r="B712" s="111" t="s">
        <v>1411</v>
      </c>
      <c r="C712" s="233" t="s">
        <v>1410</v>
      </c>
      <c r="D712" s="141"/>
      <c r="E712" s="141"/>
      <c r="F712" s="195" t="str">
        <f t="shared" si="167"/>
        <v>-</v>
      </c>
    </row>
    <row r="713" ht="24" spans="1:6">
      <c r="A713" s="110" t="s">
        <v>1412</v>
      </c>
      <c r="B713" s="111" t="s">
        <v>1413</v>
      </c>
      <c r="C713" s="233" t="s">
        <v>1412</v>
      </c>
      <c r="D713" s="141"/>
      <c r="E713" s="141"/>
      <c r="F713" s="195" t="str">
        <f t="shared" si="167"/>
        <v>-</v>
      </c>
    </row>
    <row r="714" ht="12.75" spans="1:6">
      <c r="A714" s="110" t="s">
        <v>1414</v>
      </c>
      <c r="B714" s="111" t="s">
        <v>1415</v>
      </c>
      <c r="C714" s="233" t="s">
        <v>1414</v>
      </c>
      <c r="D714" s="141"/>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c r="E722" s="141"/>
      <c r="F722" s="195" t="str">
        <f t="shared" si="167"/>
        <v>-</v>
      </c>
    </row>
    <row r="723" ht="12.75" spans="1:6">
      <c r="A723" s="110" t="s">
        <v>1432</v>
      </c>
      <c r="B723" s="111" t="s">
        <v>1433</v>
      </c>
      <c r="C723" s="233" t="s">
        <v>1432</v>
      </c>
      <c r="D723" s="141"/>
      <c r="E723" s="141"/>
      <c r="F723" s="195" t="str">
        <f t="shared" si="167"/>
        <v>-</v>
      </c>
    </row>
    <row r="724" ht="12.75" customHeight="1" spans="1:6">
      <c r="A724" s="110">
        <v>65264</v>
      </c>
      <c r="B724" s="111" t="s">
        <v>1434</v>
      </c>
      <c r="C724" s="233" t="s">
        <v>1435</v>
      </c>
      <c r="D724" s="141">
        <v>0</v>
      </c>
      <c r="E724" s="141"/>
      <c r="F724" s="195" t="str">
        <f t="shared" si="167"/>
        <v>-</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c r="E730" s="141"/>
      <c r="F730" s="195" t="str">
        <f t="shared" si="167"/>
        <v>-</v>
      </c>
    </row>
    <row r="731" ht="24" spans="1:6">
      <c r="A731" s="110">
        <v>66345</v>
      </c>
      <c r="B731" s="111" t="s">
        <v>1444</v>
      </c>
      <c r="C731" s="233">
        <v>66345</v>
      </c>
      <c r="D731" s="141"/>
      <c r="E731" s="141"/>
      <c r="F731" s="195" t="str">
        <f t="shared" si="167"/>
        <v>-</v>
      </c>
    </row>
    <row r="732" ht="12.75" customHeight="1" spans="1:6">
      <c r="A732" s="110">
        <v>31214</v>
      </c>
      <c r="B732" s="111" t="s">
        <v>1445</v>
      </c>
      <c r="C732" s="233" t="s">
        <v>1446</v>
      </c>
      <c r="D732" s="141">
        <v>0</v>
      </c>
      <c r="E732" s="141"/>
      <c r="F732" s="195" t="str">
        <f t="shared" si="167"/>
        <v>-</v>
      </c>
    </row>
    <row r="733" ht="12.75" customHeight="1" spans="1:6">
      <c r="A733" s="110">
        <v>31215</v>
      </c>
      <c r="B733" s="111" t="s">
        <v>1447</v>
      </c>
      <c r="C733" s="233" t="s">
        <v>1448</v>
      </c>
      <c r="D733" s="141">
        <v>0</v>
      </c>
      <c r="E733" s="141"/>
      <c r="F733" s="195" t="str">
        <f t="shared" si="167"/>
        <v>-</v>
      </c>
    </row>
    <row r="734" ht="12.75" customHeight="1" spans="1:6">
      <c r="A734" s="110">
        <v>32121</v>
      </c>
      <c r="B734" s="111" t="s">
        <v>1449</v>
      </c>
      <c r="C734" s="233" t="s">
        <v>1450</v>
      </c>
      <c r="D734" s="141">
        <v>0</v>
      </c>
      <c r="E734" s="141"/>
      <c r="F734" s="195" t="str">
        <f t="shared" si="167"/>
        <v>-</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0</v>
      </c>
      <c r="E738" s="140"/>
      <c r="F738" s="163" t="str">
        <f t="shared" si="167"/>
        <v>-</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c r="E743" s="141"/>
      <c r="F743" s="195" t="str">
        <f t="shared" ref="F743:F744" si="170">IF(D743&lt;&gt;0,IF(E743/D743&gt;=100,"&gt;&gt;100",E743/D743*100),"-")</f>
        <v>-</v>
      </c>
    </row>
    <row r="744" ht="12.75" customHeight="1" spans="1:6">
      <c r="A744" s="110" t="s">
        <v>1469</v>
      </c>
      <c r="B744" s="111" t="s">
        <v>1470</v>
      </c>
      <c r="C744" s="233" t="s">
        <v>1469</v>
      </c>
      <c r="D744" s="141"/>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c r="E806" s="141"/>
      <c r="F806" s="195" t="str">
        <f t="shared" ref="F806:F814" si="171">IF(D806&lt;&gt;0,IF(E806/D806&gt;=100,"&gt;&gt;100",E806/D806*100),"-")</f>
        <v>-</v>
      </c>
    </row>
    <row r="807" ht="12.75" spans="1:6">
      <c r="A807" s="110" t="s">
        <v>1594</v>
      </c>
      <c r="B807" s="197" t="s">
        <v>1595</v>
      </c>
      <c r="C807" s="233" t="s">
        <v>1594</v>
      </c>
      <c r="D807" s="141"/>
      <c r="E807" s="141"/>
      <c r="F807" s="195" t="str">
        <f t="shared" si="171"/>
        <v>-</v>
      </c>
    </row>
    <row r="808" ht="24" spans="1:6">
      <c r="A808" s="110" t="s">
        <v>1596</v>
      </c>
      <c r="B808" s="197" t="s">
        <v>1597</v>
      </c>
      <c r="C808" s="233" t="s">
        <v>1596</v>
      </c>
      <c r="D808" s="141"/>
      <c r="E808" s="141"/>
      <c r="F808" s="195" t="str">
        <f t="shared" si="171"/>
        <v>-</v>
      </c>
    </row>
    <row r="809" ht="24" spans="1:6">
      <c r="A809" s="110" t="s">
        <v>1598</v>
      </c>
      <c r="B809" s="197" t="s">
        <v>1599</v>
      </c>
      <c r="C809" s="233" t="s">
        <v>1598</v>
      </c>
      <c r="D809" s="141"/>
      <c r="E809" s="141"/>
      <c r="F809" s="195" t="str">
        <f t="shared" si="171"/>
        <v>-</v>
      </c>
    </row>
    <row r="810" ht="24" spans="1:6">
      <c r="A810" s="110" t="s">
        <v>1600</v>
      </c>
      <c r="B810" s="197" t="s">
        <v>1601</v>
      </c>
      <c r="C810" s="233" t="s">
        <v>1600</v>
      </c>
      <c r="D810" s="141"/>
      <c r="E810" s="141"/>
      <c r="F810" s="195" t="str">
        <f t="shared" si="171"/>
        <v>-</v>
      </c>
    </row>
    <row r="811" ht="24" spans="1:6">
      <c r="A811" s="110" t="s">
        <v>1602</v>
      </c>
      <c r="B811" s="197" t="s">
        <v>1603</v>
      </c>
      <c r="C811" s="233" t="s">
        <v>1602</v>
      </c>
      <c r="D811" s="141"/>
      <c r="E811" s="141"/>
      <c r="F811" s="195" t="str">
        <f t="shared" si="171"/>
        <v>-</v>
      </c>
    </row>
    <row r="812" ht="12.75" spans="1:6">
      <c r="A812" s="110" t="s">
        <v>1604</v>
      </c>
      <c r="B812" s="197" t="s">
        <v>1605</v>
      </c>
      <c r="C812" s="233" t="s">
        <v>1604</v>
      </c>
      <c r="D812" s="141"/>
      <c r="E812" s="141"/>
      <c r="F812" s="195" t="str">
        <f t="shared" si="171"/>
        <v>-</v>
      </c>
    </row>
    <row r="813" ht="12.75" spans="1:6">
      <c r="A813" s="110" t="s">
        <v>1606</v>
      </c>
      <c r="B813" s="197" t="s">
        <v>1607</v>
      </c>
      <c r="C813" s="233" t="s">
        <v>1606</v>
      </c>
      <c r="D813" s="141"/>
      <c r="E813" s="141"/>
      <c r="F813" s="195" t="str">
        <f t="shared" si="171"/>
        <v>-</v>
      </c>
    </row>
    <row r="814" ht="12.75" spans="1:6">
      <c r="A814" s="110" t="s">
        <v>1608</v>
      </c>
      <c r="B814" s="197" t="s">
        <v>1609</v>
      </c>
      <c r="C814" s="233" t="s">
        <v>1608</v>
      </c>
      <c r="D814" s="141"/>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36" spans="1:6">
      <c r="A1012" s="252" t="s">
        <v>2002</v>
      </c>
      <c r="B1012" s="253" t="s">
        <v>2003</v>
      </c>
      <c r="C1012" s="254" t="s">
        <v>2004</v>
      </c>
      <c r="D1012" s="255">
        <v>0</v>
      </c>
      <c r="E1012" s="255"/>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19" workbookViewId="0">
      <selection activeCell="E257" sqref="E257"/>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24" width="14.4285714285714" style="175" customWidth="1"/>
    <col min="25" max="16384" width="14.4285714285714"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124719.15</v>
      </c>
      <c r="E6" s="192">
        <f t="shared" si="0"/>
        <v>126844</v>
      </c>
      <c r="F6" s="193">
        <f t="shared" ref="F6:F298" si="1">IF(D6&gt;0,IF(E6/D6&gt;=100,"&gt;&gt;100",E6/D6*100),"-")</f>
        <v>101.703707890889</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117823.06</v>
      </c>
      <c r="E7" s="194">
        <f t="shared" si="2"/>
        <v>125746.55</v>
      </c>
      <c r="F7" s="195">
        <f t="shared" si="1"/>
        <v>106.724905973415</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v>0</v>
      </c>
      <c r="E10" s="141"/>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117823.06</v>
      </c>
      <c r="E12" s="194">
        <f t="shared" si="3"/>
        <v>125746.55</v>
      </c>
      <c r="F12" s="195">
        <f t="shared" si="1"/>
        <v>106.724905973415</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v>0</v>
      </c>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v>0</v>
      </c>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4242.79</v>
      </c>
      <c r="E19" s="194">
        <f t="shared" si="5"/>
        <v>2476.31</v>
      </c>
      <c r="F19" s="195">
        <f t="shared" si="1"/>
        <v>58.3651323775157</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v>20333.51</v>
      </c>
      <c r="E20" s="141">
        <v>20333.51</v>
      </c>
      <c r="F20" s="195">
        <f t="shared" si="1"/>
        <v>100</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v>864.6</v>
      </c>
      <c r="E21" s="141">
        <v>864.6</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v>0</v>
      </c>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v>399.8</v>
      </c>
      <c r="E25" s="141">
        <v>399.8</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v>0</v>
      </c>
      <c r="E26" s="141"/>
      <c r="F26" s="195" t="str">
        <f t="shared" si="1"/>
        <v>-</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v>17355.12</v>
      </c>
      <c r="E28" s="141">
        <v>19121.6</v>
      </c>
      <c r="F28" s="195">
        <f t="shared" si="1"/>
        <v>110.178437256556</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v>0</v>
      </c>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v>0</v>
      </c>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97074.52</v>
      </c>
      <c r="E35" s="194">
        <f t="shared" si="7"/>
        <v>107080.71</v>
      </c>
      <c r="F35" s="195">
        <f t="shared" si="1"/>
        <v>110.307740898435</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v>1078720.86</v>
      </c>
      <c r="E36" s="141">
        <v>1127230.21</v>
      </c>
      <c r="F36" s="195">
        <f t="shared" si="1"/>
        <v>104.496932598485</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v>288.64</v>
      </c>
      <c r="E37" s="141">
        <v>288.64</v>
      </c>
      <c r="F37" s="195">
        <f t="shared" si="1"/>
        <v>100</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v>981934.98</v>
      </c>
      <c r="E40" s="141">
        <v>1020438.14</v>
      </c>
      <c r="F40" s="195">
        <f t="shared" si="1"/>
        <v>103.921151683587</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16505.75</v>
      </c>
      <c r="E45" s="194">
        <f t="shared" si="9"/>
        <v>16189.53</v>
      </c>
      <c r="F45" s="195">
        <f t="shared" si="1"/>
        <v>98.0841827847871</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v>7892.17</v>
      </c>
      <c r="E47" s="141">
        <v>8621.67</v>
      </c>
      <c r="F47" s="195">
        <f t="shared" si="1"/>
        <v>109.24333865084</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v>13457.47</v>
      </c>
      <c r="E48" s="141">
        <v>13457.47</v>
      </c>
      <c r="F48" s="195">
        <f t="shared" si="1"/>
        <v>100</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v>4843.89</v>
      </c>
      <c r="E50" s="141">
        <v>5889.61</v>
      </c>
      <c r="F50" s="195">
        <f t="shared" si="1"/>
        <v>121.588434089131</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v>21029.04</v>
      </c>
      <c r="E54" s="141">
        <v>21317.65</v>
      </c>
      <c r="F54" s="195">
        <f t="shared" si="1"/>
        <v>101.372435451167</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v>21029.04</v>
      </c>
      <c r="E55" s="141">
        <v>21317.65</v>
      </c>
      <c r="F55" s="195">
        <f t="shared" si="1"/>
        <v>101.372435451167</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6896.09</v>
      </c>
      <c r="E69" s="194">
        <f>E70+E82+E88+E119+E135+E147+E165+E171</f>
        <v>1097.45</v>
      </c>
      <c r="F69" s="195">
        <f t="shared" si="1"/>
        <v>15.9140904483555</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131.77</v>
      </c>
      <c r="E70" s="194">
        <f t="shared" si="12"/>
        <v>40.73</v>
      </c>
      <c r="F70" s="195">
        <f t="shared" si="1"/>
        <v>30.9099187979054</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v>0</v>
      </c>
      <c r="E73" s="141"/>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v>131.77</v>
      </c>
      <c r="E80" s="141">
        <v>40.73</v>
      </c>
      <c r="F80" s="195">
        <f t="shared" si="1"/>
        <v>30.9099187979054</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1740.85</v>
      </c>
      <c r="E82" s="194">
        <f>SUM(E83:E85)-E86+E87</f>
        <v>1056.72</v>
      </c>
      <c r="F82" s="195">
        <f t="shared" si="1"/>
        <v>60.7013815090329</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v>0</v>
      </c>
      <c r="E85" s="141">
        <v>29.42</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v>1740.85</v>
      </c>
      <c r="E87" s="141">
        <v>1027.3</v>
      </c>
      <c r="F87" s="195">
        <f t="shared" si="1"/>
        <v>59.0114024758021</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5023.47</v>
      </c>
      <c r="E147" s="194">
        <f t="shared" si="24"/>
        <v>0</v>
      </c>
      <c r="F147" s="195">
        <f t="shared" si="1"/>
        <v>0</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v>0</v>
      </c>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v>5023.47</v>
      </c>
      <c r="E162" s="141"/>
      <c r="F162" s="195">
        <f t="shared" si="1"/>
        <v>0</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 t="shared" ref="D171:E171" si="27">SUM(D172:D174)</f>
        <v>0</v>
      </c>
      <c r="E171" s="194">
        <f t="shared" si="27"/>
        <v>0</v>
      </c>
      <c r="F171" s="195" t="str">
        <f t="shared" si="1"/>
        <v>-</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2319</v>
      </c>
      <c r="B174" s="111" t="s">
        <v>2320</v>
      </c>
      <c r="C174" s="102" t="s">
        <v>2319</v>
      </c>
      <c r="D174" s="141">
        <v>0</v>
      </c>
      <c r="E174" s="141"/>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2321</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2322</v>
      </c>
      <c r="C176" s="102" t="s">
        <v>2323</v>
      </c>
      <c r="D176" s="194">
        <f>D177+D251</f>
        <v>124719.15</v>
      </c>
      <c r="E176" s="194">
        <f>E177+E251</f>
        <v>126844</v>
      </c>
      <c r="F176" s="195">
        <f t="shared" si="1"/>
        <v>101.703707890889</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D178+D197+D203+D219+D247+D248</f>
        <v>26282.46</v>
      </c>
      <c r="E177" s="194">
        <f>E178+E197+E203+E219+E247+E248</f>
        <v>22754.76</v>
      </c>
      <c r="F177" s="195">
        <f t="shared" si="1"/>
        <v>86.5777404398218</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94">
        <f>SUM(D179:D181)+D185+D186+SUM(D194:D196)</f>
        <v>19897.73</v>
      </c>
      <c r="E178" s="194">
        <f>SUM(E179:E181)+E185+E186+SUM(E194:E196)</f>
        <v>22076.36</v>
      </c>
      <c r="F178" s="195">
        <f t="shared" si="1"/>
        <v>110.949138419307</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v>13642.03</v>
      </c>
      <c r="E179" s="141">
        <v>18794.49</v>
      </c>
      <c r="F179" s="195">
        <f t="shared" si="1"/>
        <v>137.769012383054</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41">
        <v>4855.66</v>
      </c>
      <c r="E180" s="141">
        <v>3281.87</v>
      </c>
      <c r="F180" s="195">
        <f t="shared" si="1"/>
        <v>67.5885461502659</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94">
        <f t="shared" ref="D181:E181" si="28">SUM(D182:D184)</f>
        <v>1.66</v>
      </c>
      <c r="E181" s="194">
        <f t="shared" si="28"/>
        <v>0</v>
      </c>
      <c r="F181" s="195">
        <f t="shared" si="1"/>
        <v>0</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v>1.66</v>
      </c>
      <c r="E184" s="141">
        <v>0</v>
      </c>
      <c r="F184" s="195">
        <f t="shared" si="1"/>
        <v>0</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2340</v>
      </c>
      <c r="B185" s="111" t="s">
        <v>2341</v>
      </c>
      <c r="C185" s="102" t="s">
        <v>2340</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2342</v>
      </c>
      <c r="B186" s="111" t="s">
        <v>2343</v>
      </c>
      <c r="C186" s="102" t="s">
        <v>2342</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2344</v>
      </c>
      <c r="B187" s="111" t="s">
        <v>2345</v>
      </c>
      <c r="C187" s="102" t="s">
        <v>2344</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2346</v>
      </c>
      <c r="B188" s="111" t="s">
        <v>2347</v>
      </c>
      <c r="C188" s="102" t="s">
        <v>2346</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2350</v>
      </c>
      <c r="B190" s="111" t="s">
        <v>2351</v>
      </c>
      <c r="C190" s="102" t="s">
        <v>2350</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2354</v>
      </c>
      <c r="B192" s="111" t="s">
        <v>2355</v>
      </c>
      <c r="C192" s="102" t="s">
        <v>2354</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2356</v>
      </c>
      <c r="B193" s="111" t="s">
        <v>2357</v>
      </c>
      <c r="C193" s="102" t="s">
        <v>2356</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41">
        <v>1398.38</v>
      </c>
      <c r="E196" s="141">
        <v>0</v>
      </c>
      <c r="F196" s="195">
        <f t="shared" si="1"/>
        <v>0</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94">
        <f>SUM(D198:D202)</f>
        <v>6384.73</v>
      </c>
      <c r="E197" s="194">
        <f>SUM(E198:E202)</f>
        <v>0</v>
      </c>
      <c r="F197" s="195">
        <f t="shared" si="1"/>
        <v>0</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v>6384.73</v>
      </c>
      <c r="E198" s="141"/>
      <c r="F198" s="195">
        <f t="shared" si="1"/>
        <v>0</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2374</v>
      </c>
      <c r="B202" s="111" t="s">
        <v>2375</v>
      </c>
      <c r="C202" s="102" t="s">
        <v>2374</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2376</v>
      </c>
      <c r="B203" s="111" t="s">
        <v>2377</v>
      </c>
      <c r="C203" s="102" t="s">
        <v>2376</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2378</v>
      </c>
      <c r="C204" s="102" t="s">
        <v>2379</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2390</v>
      </c>
      <c r="B210" s="111" t="s">
        <v>2391</v>
      </c>
      <c r="C210" s="102" t="s">
        <v>2390</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2392</v>
      </c>
      <c r="C211" s="102" t="s">
        <v>2393</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2394</v>
      </c>
      <c r="B212" s="111" t="s">
        <v>2381</v>
      </c>
      <c r="C212" s="102" t="s">
        <v>2394</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2395</v>
      </c>
      <c r="B213" s="111" t="s">
        <v>2383</v>
      </c>
      <c r="C213" s="102" t="s">
        <v>2395</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2396</v>
      </c>
      <c r="B214" s="111" t="s">
        <v>2385</v>
      </c>
      <c r="C214" s="102" t="s">
        <v>2396</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2397</v>
      </c>
      <c r="B215" s="111" t="s">
        <v>2387</v>
      </c>
      <c r="C215" s="102" t="s">
        <v>2397</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2398</v>
      </c>
      <c r="B216" s="111" t="s">
        <v>2389</v>
      </c>
      <c r="C216" s="102" t="s">
        <v>2398</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2399</v>
      </c>
      <c r="B217" s="111" t="s">
        <v>2391</v>
      </c>
      <c r="C217" s="102" t="s">
        <v>2399</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2402</v>
      </c>
      <c r="B219" s="111" t="s">
        <v>2403</v>
      </c>
      <c r="C219" s="102" t="s">
        <v>2402</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2404</v>
      </c>
      <c r="C220" s="102" t="s">
        <v>2405</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2414</v>
      </c>
      <c r="B225" s="111" t="s">
        <v>2415</v>
      </c>
      <c r="C225" s="102" t="s">
        <v>2414</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2416</v>
      </c>
      <c r="B226" s="111" t="s">
        <v>2417</v>
      </c>
      <c r="C226" s="102" t="s">
        <v>2416</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2418</v>
      </c>
      <c r="B227" s="111" t="s">
        <v>2419</v>
      </c>
      <c r="C227" s="102" t="s">
        <v>2418</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2432</v>
      </c>
      <c r="B234" s="111" t="s">
        <v>2433</v>
      </c>
      <c r="C234" s="102" t="s">
        <v>2432</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2434</v>
      </c>
      <c r="B235" s="111" t="s">
        <v>2435</v>
      </c>
      <c r="C235" s="102" t="s">
        <v>2434</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2436</v>
      </c>
      <c r="B236" s="197" t="s">
        <v>2437</v>
      </c>
      <c r="C236" s="102" t="s">
        <v>2436</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2438</v>
      </c>
      <c r="C237" s="102" t="s">
        <v>2439</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2442</v>
      </c>
      <c r="B239" s="111" t="s">
        <v>2443</v>
      </c>
      <c r="C239" s="102" t="s">
        <v>2442</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2444</v>
      </c>
      <c r="C240" s="102" t="s">
        <v>2445</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2446</v>
      </c>
      <c r="C241" s="102" t="s">
        <v>2447</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2448</v>
      </c>
      <c r="C242" s="102" t="s">
        <v>2449</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2450</v>
      </c>
      <c r="C243" s="102" t="s">
        <v>2451</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2452</v>
      </c>
      <c r="C244" s="102" t="s">
        <v>2453</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2454</v>
      </c>
      <c r="C245" s="102" t="s">
        <v>2455</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2456</v>
      </c>
      <c r="C246" s="102" t="s">
        <v>2457</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2458</v>
      </c>
      <c r="B247" s="111" t="s">
        <v>2459</v>
      </c>
      <c r="C247" s="102" t="s">
        <v>2458</v>
      </c>
      <c r="D247" s="141">
        <v>0</v>
      </c>
      <c r="E247" s="141">
        <v>678.4</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2460</v>
      </c>
      <c r="B248" s="111" t="s">
        <v>2461</v>
      </c>
      <c r="C248" s="102" t="s">
        <v>2460</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+D252+D255-D264+D274+D291</f>
        <v>98436.69</v>
      </c>
      <c r="E251" s="194">
        <f>+E252+E255-E264+E274+E291</f>
        <v>104089.24</v>
      </c>
      <c r="F251" s="195">
        <f t="shared" si="1"/>
        <v>105.742320266966</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94">
        <f>D253-D254</f>
        <v>117823.06</v>
      </c>
      <c r="E252" s="194">
        <f>E253-E254</f>
        <v>125746.55</v>
      </c>
      <c r="F252" s="195">
        <f t="shared" si="1"/>
        <v>106.724905973415</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v>117823.06</v>
      </c>
      <c r="E253" s="141">
        <v>125746.55</v>
      </c>
      <c r="F253" s="195">
        <f t="shared" si="1"/>
        <v>106.724905973415</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D256-D260</f>
        <v>-19386.37</v>
      </c>
      <c r="E255" s="194">
        <f>E256-E260</f>
        <v>-21657.31</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2476</v>
      </c>
      <c r="B256" s="111" t="s">
        <v>2477</v>
      </c>
      <c r="C256" s="102" t="s">
        <v>2476</v>
      </c>
      <c r="D256" s="194">
        <f>SUM(D257:D259)</f>
        <v>74206.2</v>
      </c>
      <c r="E256" s="194">
        <f>SUM(E257:E259)</f>
        <v>84241.99</v>
      </c>
      <c r="F256" s="195">
        <f t="shared" si="1"/>
        <v>113.524193396239</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649</v>
      </c>
      <c r="B257" s="111" t="s">
        <v>2478</v>
      </c>
      <c r="C257" s="102" t="s">
        <v>649</v>
      </c>
      <c r="D257" s="141">
        <v>74206.2</v>
      </c>
      <c r="E257" s="141">
        <v>84241.99</v>
      </c>
      <c r="F257" s="195">
        <f t="shared" si="1"/>
        <v>113.524193396239</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849</v>
      </c>
      <c r="B258" s="111" t="s">
        <v>2479</v>
      </c>
      <c r="C258" s="102" t="s">
        <v>849</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1284</v>
      </c>
      <c r="B259" s="111" t="s">
        <v>2480</v>
      </c>
      <c r="C259" s="102" t="s">
        <v>1284</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2481</v>
      </c>
      <c r="B260" s="111" t="s">
        <v>2482</v>
      </c>
      <c r="C260" s="102" t="s">
        <v>2481</v>
      </c>
      <c r="D260" s="194">
        <f>SUM(D261:D263)</f>
        <v>93592.57</v>
      </c>
      <c r="E260" s="194">
        <f>SUM(E261:E263)</f>
        <v>105899.3</v>
      </c>
      <c r="F260" s="195">
        <f t="shared" si="1"/>
        <v>113.149259604689</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651</v>
      </c>
      <c r="B261" s="111" t="s">
        <v>2483</v>
      </c>
      <c r="C261" s="102" t="s">
        <v>651</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851</v>
      </c>
      <c r="B262" s="111" t="s">
        <v>2484</v>
      </c>
      <c r="C262" s="102" t="s">
        <v>851</v>
      </c>
      <c r="D262" s="141">
        <v>93592.57</v>
      </c>
      <c r="E262" s="141">
        <v>105899.3</v>
      </c>
      <c r="F262" s="195">
        <f t="shared" si="1"/>
        <v>113.149259604689</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1286</v>
      </c>
      <c r="B263" s="111" t="s">
        <v>2485</v>
      </c>
      <c r="C263" s="102" t="s">
        <v>1286</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2488</v>
      </c>
      <c r="B265" s="111" t="s">
        <v>2489</v>
      </c>
      <c r="C265" s="102" t="s">
        <v>2488</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2498</v>
      </c>
      <c r="B270" s="111" t="s">
        <v>2499</v>
      </c>
      <c r="C270" s="102" t="s">
        <v>2498</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2504</v>
      </c>
      <c r="B273" s="111" t="s">
        <v>2505</v>
      </c>
      <c r="C273" s="102" t="s">
        <v>2504</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653</v>
      </c>
      <c r="B274" s="111" t="s">
        <v>2506</v>
      </c>
      <c r="C274" s="102" t="s">
        <v>653</v>
      </c>
      <c r="D274" s="194">
        <f>SUM(D275:D277)+SUM(D286:D290)</f>
        <v>0</v>
      </c>
      <c r="E274" s="194">
        <f>SUM(E275:E277)+SUM(E286:E290)</f>
        <v>0</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2509</v>
      </c>
      <c r="B276" s="111" t="s">
        <v>2510</v>
      </c>
      <c r="C276" s="102" t="s">
        <v>2509</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2511</v>
      </c>
      <c r="B277" s="111" t="s">
        <v>2512</v>
      </c>
      <c r="C277" s="102" t="s">
        <v>2511</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2523</v>
      </c>
      <c r="B283" s="111" t="s">
        <v>2524</v>
      </c>
      <c r="C283" s="102" t="s">
        <v>2523</v>
      </c>
      <c r="D283" s="141">
        <v>0</v>
      </c>
      <c r="E283" s="141">
        <v>0</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2525</v>
      </c>
      <c r="B284" s="111" t="s">
        <v>201</v>
      </c>
      <c r="C284" s="102" t="s">
        <v>2525</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2528</v>
      </c>
      <c r="B286" s="111" t="s">
        <v>2529</v>
      </c>
      <c r="C286" s="102" t="s">
        <v>2528</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2530</v>
      </c>
      <c r="B287" s="111" t="s">
        <v>2531</v>
      </c>
      <c r="C287" s="102" t="s">
        <v>2530</v>
      </c>
      <c r="D287" s="141">
        <v>0</v>
      </c>
      <c r="E287" s="141">
        <v>0</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v>0</v>
      </c>
      <c r="E288" s="141">
        <v>0</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2536</v>
      </c>
      <c r="B290" s="111" t="s">
        <v>2537</v>
      </c>
      <c r="C290" s="102" t="s">
        <v>2536</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853</v>
      </c>
      <c r="B291" s="111" t="s">
        <v>2538</v>
      </c>
      <c r="C291" s="102" t="s">
        <v>853</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2541</v>
      </c>
      <c r="B293" s="111" t="s">
        <v>2542</v>
      </c>
      <c r="C293" s="102" t="s">
        <v>2541</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2543</v>
      </c>
      <c r="B294" s="111" t="s">
        <v>2544</v>
      </c>
      <c r="C294" s="102" t="s">
        <v>2543</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2549</v>
      </c>
      <c r="B297" s="111" t="s">
        <v>2550</v>
      </c>
      <c r="C297" s="102" t="s">
        <v>2549</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2551</v>
      </c>
      <c r="B298" s="117" t="s">
        <v>2552</v>
      </c>
      <c r="C298" s="102" t="s">
        <v>2551</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1305</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2553</v>
      </c>
      <c r="B300" s="111" t="s">
        <v>2554</v>
      </c>
      <c r="C300" s="102" t="s">
        <v>2555</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2553</v>
      </c>
      <c r="B301" s="111" t="s">
        <v>2556</v>
      </c>
      <c r="C301" s="102" t="s">
        <v>2557</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2558</v>
      </c>
      <c r="B302" s="111" t="s">
        <v>2559</v>
      </c>
      <c r="C302" s="102" t="s">
        <v>2560</v>
      </c>
      <c r="D302" s="141">
        <v>5023.47</v>
      </c>
      <c r="E302" s="141">
        <v>0</v>
      </c>
      <c r="F302" s="195">
        <f t="shared" si="43"/>
        <v>0</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2558</v>
      </c>
      <c r="B303" s="111" t="s">
        <v>2561</v>
      </c>
      <c r="C303" s="102" t="s">
        <v>2562</v>
      </c>
      <c r="D303" s="141">
        <v>0</v>
      </c>
      <c r="E303" s="141">
        <v>0</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2558</v>
      </c>
      <c r="B304" s="111" t="s">
        <v>2563</v>
      </c>
      <c r="C304" s="102" t="s">
        <v>2564</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2565</v>
      </c>
      <c r="B305" s="111" t="s">
        <v>2566</v>
      </c>
      <c r="C305" s="102" t="s">
        <v>2567</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2565</v>
      </c>
      <c r="B306" s="111" t="s">
        <v>2568</v>
      </c>
      <c r="C306" s="102" t="s">
        <v>2569</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2565</v>
      </c>
      <c r="B307" s="111" t="s">
        <v>2570</v>
      </c>
      <c r="C307" s="102" t="s">
        <v>2571</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v>1740.85</v>
      </c>
      <c r="E308" s="141">
        <v>1027.3</v>
      </c>
      <c r="F308" s="195">
        <f t="shared" si="43"/>
        <v>59.0114024758021</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2574</v>
      </c>
      <c r="B309" s="111" t="s">
        <v>2575</v>
      </c>
      <c r="C309" s="102" t="s">
        <v>2574</v>
      </c>
      <c r="D309" s="141">
        <v>0</v>
      </c>
      <c r="E309" s="141">
        <v>0</v>
      </c>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2576</v>
      </c>
      <c r="B310" s="111" t="s">
        <v>2577</v>
      </c>
      <c r="C310" s="102" t="s">
        <v>2576</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2580</v>
      </c>
      <c r="B312" s="111" t="s">
        <v>2581</v>
      </c>
      <c r="C312" s="102" t="s">
        <v>2580</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2584</v>
      </c>
      <c r="B314" s="111" t="s">
        <v>2585</v>
      </c>
      <c r="C314" s="102" t="s">
        <v>2584</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2594</v>
      </c>
      <c r="B319" s="111" t="s">
        <v>2595</v>
      </c>
      <c r="C319" s="102" t="s">
        <v>2594</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2598</v>
      </c>
      <c r="B321" s="111" t="s">
        <v>2599</v>
      </c>
      <c r="C321" s="102" t="s">
        <v>2598</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2600</v>
      </c>
      <c r="B322" s="111" t="s">
        <v>2601</v>
      </c>
      <c r="C322" s="102" t="s">
        <v>2600</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2602</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2603</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2604</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2605</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2606</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2607</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2608</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2609</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2618</v>
      </c>
      <c r="B335" s="111" t="s">
        <v>2619</v>
      </c>
      <c r="C335" s="102" t="s">
        <v>2618</v>
      </c>
      <c r="D335" s="141">
        <v>5023.47</v>
      </c>
      <c r="E335" s="141">
        <v>0</v>
      </c>
      <c r="F335" s="195">
        <f t="shared" si="43"/>
        <v>0</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2620</v>
      </c>
      <c r="B336" s="111" t="s">
        <v>2621</v>
      </c>
      <c r="C336" s="102" t="s">
        <v>2622</v>
      </c>
      <c r="D336" s="141">
        <v>0</v>
      </c>
      <c r="E336" s="141">
        <v>0</v>
      </c>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2620</v>
      </c>
      <c r="B337" s="111" t="s">
        <v>2623</v>
      </c>
      <c r="C337" s="102" t="s">
        <v>2624</v>
      </c>
      <c r="D337" s="141">
        <v>19897.73</v>
      </c>
      <c r="E337" s="141">
        <v>22076.36</v>
      </c>
      <c r="F337" s="195">
        <f t="shared" si="43"/>
        <v>110.949138419307</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2625</v>
      </c>
      <c r="B338" s="111" t="s">
        <v>2626</v>
      </c>
      <c r="C338" s="102" t="s">
        <v>2627</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2625</v>
      </c>
      <c r="B339" s="111" t="s">
        <v>2628</v>
      </c>
      <c r="C339" s="102" t="s">
        <v>2629</v>
      </c>
      <c r="D339" s="141">
        <v>6384.73</v>
      </c>
      <c r="E339" s="141">
        <v>0</v>
      </c>
      <c r="F339" s="195">
        <f t="shared" si="43"/>
        <v>0</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2630</v>
      </c>
      <c r="B340" s="111" t="s">
        <v>2631</v>
      </c>
      <c r="C340" s="102" t="s">
        <v>2632</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2630</v>
      </c>
      <c r="B341" s="111" t="s">
        <v>2633</v>
      </c>
      <c r="C341" s="102" t="s">
        <v>2634</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2635</v>
      </c>
      <c r="B342" s="111" t="s">
        <v>2636</v>
      </c>
      <c r="C342" s="102" t="s">
        <v>2637</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2635</v>
      </c>
      <c r="B343" s="111" t="s">
        <v>2638</v>
      </c>
      <c r="C343" s="102" t="s">
        <v>2639</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2640</v>
      </c>
      <c r="C344" s="102" t="s">
        <v>2641</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2642</v>
      </c>
      <c r="B345" s="197" t="s">
        <v>2643</v>
      </c>
      <c r="C345" s="102" t="s">
        <v>2642</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2644</v>
      </c>
      <c r="C346" s="102" t="s">
        <v>2645</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2646</v>
      </c>
      <c r="C347" s="102" t="s">
        <v>2647</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2005</v>
      </c>
      <c r="B348" s="197" t="s">
        <v>2006</v>
      </c>
      <c r="C348" s="102" t="s">
        <v>2005</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2648</v>
      </c>
      <c r="C349" s="102" t="s">
        <v>2649</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2650</v>
      </c>
      <c r="C350" s="102" t="s">
        <v>2651</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2652</v>
      </c>
      <c r="B351" s="197" t="s">
        <v>2653</v>
      </c>
      <c r="C351" s="102" t="s">
        <v>2652</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2654</v>
      </c>
      <c r="C352" s="102" t="s">
        <v>2655</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2656</v>
      </c>
      <c r="C353" s="102" t="s">
        <v>2657</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2007</v>
      </c>
      <c r="B354" s="197" t="s">
        <v>2008</v>
      </c>
      <c r="C354" s="102" t="s">
        <v>2007</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2009</v>
      </c>
      <c r="C355" s="102" t="s">
        <v>2010</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2011</v>
      </c>
      <c r="B356" s="197" t="s">
        <v>2012</v>
      </c>
      <c r="C356" s="102" t="s">
        <v>2011</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2658</v>
      </c>
      <c r="C357" s="102" t="s">
        <v>2659</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2660</v>
      </c>
      <c r="C358" s="102" t="s">
        <v>2661</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2016</v>
      </c>
      <c r="B359" s="197" t="s">
        <v>2017</v>
      </c>
      <c r="C359" s="102" t="s">
        <v>2016</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2662</v>
      </c>
      <c r="C360" s="102" t="s">
        <v>2663</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2018</v>
      </c>
      <c r="C361" s="102" t="s">
        <v>2019</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2664</v>
      </c>
      <c r="C362" s="102" t="s">
        <v>2665</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2666</v>
      </c>
      <c r="C363" s="102" t="s">
        <v>2667</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2668</v>
      </c>
      <c r="C364" s="102" t="s">
        <v>2669</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2670</v>
      </c>
      <c r="B365" s="197" t="s">
        <v>2671</v>
      </c>
      <c r="C365" s="102" t="s">
        <v>2670</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2672</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2673</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2674</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2675</v>
      </c>
      <c r="B369" s="197" t="s">
        <v>2676</v>
      </c>
      <c r="C369" s="102" t="s">
        <v>2675</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2677</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2678</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2679</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2680</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2681</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2682</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2683</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2684</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2685</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2686</v>
      </c>
      <c r="C379" s="102">
        <v>27611</v>
      </c>
      <c r="D379" s="141"/>
      <c r="E379" s="141">
        <v>70.15</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2687</v>
      </c>
      <c r="C380" s="102">
        <v>27612</v>
      </c>
      <c r="D380" s="141"/>
      <c r="E380" s="141">
        <v>608.25</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11" t="s">
        <v>2699</v>
      </c>
      <c r="C386" s="102" t="s">
        <v>2698</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2700</v>
      </c>
      <c r="B387" s="197" t="s">
        <v>2701</v>
      </c>
      <c r="C387" s="102" t="s">
        <v>2700</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2702</v>
      </c>
      <c r="B388" s="197" t="s">
        <v>2703</v>
      </c>
      <c r="C388" s="102" t="s">
        <v>2702</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2706</v>
      </c>
      <c r="B390" s="197" t="s">
        <v>2707</v>
      </c>
      <c r="C390" s="102" t="s">
        <v>2706</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2712</v>
      </c>
      <c r="B393" s="212" t="s">
        <v>2713</v>
      </c>
      <c r="C393" s="213" t="s">
        <v>2712</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2714</v>
      </c>
      <c r="B394" s="212" t="s">
        <v>2715</v>
      </c>
      <c r="C394" s="213" t="s">
        <v>2714</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2716</v>
      </c>
      <c r="B395" s="212" t="s">
        <v>2717</v>
      </c>
      <c r="C395" s="213" t="s">
        <v>2716</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2718</v>
      </c>
      <c r="B396" s="212" t="s">
        <v>2719</v>
      </c>
      <c r="C396" s="213" t="s">
        <v>2718</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2720</v>
      </c>
      <c r="B397" s="143" t="s">
        <v>2721</v>
      </c>
      <c r="C397" s="144" t="s">
        <v>2720</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112" sqref="E112"/>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26" width="14.4285714285714" style="155" customWidth="1"/>
    <col min="27" max="16384" width="14.4285714285714" style="155"/>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2724</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2725</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2732</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2755</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2766</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2779</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2780</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2785</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2854</v>
      </c>
      <c r="C74" s="103" t="s">
        <v>2096</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2855</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2856</v>
      </c>
      <c r="C76" s="103" t="s">
        <v>2100</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2857</v>
      </c>
      <c r="C77" s="103" t="s">
        <v>2102</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2858</v>
      </c>
      <c r="C78" s="103" t="s">
        <v>2104</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2859</v>
      </c>
      <c r="C79" s="103" t="s">
        <v>2106</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2860</v>
      </c>
      <c r="C80" s="103" t="s">
        <v>2108</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2861</v>
      </c>
      <c r="C81" s="103" t="s">
        <v>2110</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2862</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2863</v>
      </c>
      <c r="C83" s="103" t="s">
        <v>2114</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2864</v>
      </c>
      <c r="C84" s="103" t="s">
        <v>2116</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2865</v>
      </c>
      <c r="C85" s="103" t="s">
        <v>2118</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2866</v>
      </c>
      <c r="C86" s="103" t="s">
        <v>2120</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2867</v>
      </c>
      <c r="C87" s="103" t="s">
        <v>2122</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1659</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288586.64</v>
      </c>
      <c r="E107" s="138">
        <f t="shared" si="21"/>
        <v>338215.53</v>
      </c>
      <c r="F107" s="163">
        <f t="shared" si="1"/>
        <v>117.197223682981</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288586.64</v>
      </c>
      <c r="E109" s="140">
        <v>338215.53</v>
      </c>
      <c r="F109" s="163">
        <f t="shared" si="1"/>
        <v>117.197223682981</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1686</v>
      </c>
      <c r="C137" s="103" t="s">
        <v>2965</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2966</v>
      </c>
      <c r="B138" s="162" t="s">
        <v>2967</v>
      </c>
      <c r="C138" s="103" t="s">
        <v>2966</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288586.64</v>
      </c>
      <c r="E141" s="167">
        <f t="shared" si="28"/>
        <v>338215.53</v>
      </c>
      <c r="F141" s="168">
        <f t="shared" si="1"/>
        <v>117.197223682981</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9" workbookViewId="0">
      <selection activeCell="J31" sqref="J31"/>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633</v>
      </c>
      <c r="B7" s="137" t="s">
        <v>2979</v>
      </c>
      <c r="C7" s="102" t="s">
        <v>2980</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633</v>
      </c>
      <c r="B8" s="137" t="s">
        <v>2981</v>
      </c>
      <c r="C8" s="102" t="s">
        <v>2982</v>
      </c>
      <c r="D8" s="140"/>
      <c r="E8" s="107">
        <v>0</v>
      </c>
      <c r="F8" s="100"/>
      <c r="G8" s="100"/>
      <c r="H8" s="100"/>
      <c r="I8" s="100"/>
      <c r="J8" s="100"/>
      <c r="K8" s="100"/>
      <c r="L8" s="100"/>
      <c r="M8" s="100"/>
      <c r="N8" s="100"/>
      <c r="O8" s="100"/>
      <c r="P8" s="100"/>
      <c r="Q8" s="100"/>
      <c r="R8" s="100"/>
      <c r="S8" s="100"/>
      <c r="T8" s="100"/>
      <c r="U8" s="100"/>
    </row>
    <row r="9" ht="13.5" customHeight="1" spans="1:21">
      <c r="A9" s="136" t="s">
        <v>633</v>
      </c>
      <c r="B9" s="137" t="s">
        <v>2983</v>
      </c>
      <c r="C9" s="102" t="s">
        <v>2984</v>
      </c>
      <c r="D9" s="140"/>
      <c r="E9" s="107">
        <v>0</v>
      </c>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2985</v>
      </c>
      <c r="D10" s="140"/>
      <c r="E10" s="107">
        <v>0</v>
      </c>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2986</v>
      </c>
      <c r="D11" s="141"/>
      <c r="E11" s="113">
        <v>0</v>
      </c>
      <c r="F11" s="100"/>
      <c r="G11" s="100"/>
      <c r="H11" s="100"/>
      <c r="I11" s="100"/>
      <c r="J11" s="100"/>
      <c r="K11" s="100"/>
      <c r="L11" s="100"/>
      <c r="M11" s="100"/>
      <c r="N11" s="100"/>
      <c r="O11" s="100"/>
      <c r="P11" s="100"/>
      <c r="Q11" s="100"/>
      <c r="R11" s="100"/>
      <c r="S11" s="100"/>
      <c r="T11" s="100"/>
      <c r="U11" s="100"/>
    </row>
    <row r="12" ht="13.5" customHeight="1" spans="1:21">
      <c r="A12" s="136" t="s">
        <v>633</v>
      </c>
      <c r="B12" s="137" t="s">
        <v>2987</v>
      </c>
      <c r="C12" s="102" t="s">
        <v>2988</v>
      </c>
      <c r="D12" s="140"/>
      <c r="E12" s="107">
        <v>0</v>
      </c>
      <c r="F12" s="100"/>
      <c r="G12" s="100"/>
      <c r="H12" s="100"/>
      <c r="I12" s="100"/>
      <c r="J12" s="100"/>
      <c r="K12" s="100"/>
      <c r="L12" s="100"/>
      <c r="M12" s="100"/>
      <c r="N12" s="100"/>
      <c r="O12" s="100"/>
      <c r="P12" s="100"/>
      <c r="Q12" s="100"/>
      <c r="R12" s="100"/>
      <c r="S12" s="100"/>
      <c r="T12" s="100"/>
      <c r="U12" s="100"/>
    </row>
    <row r="13" ht="13.5" customHeight="1" spans="1:21">
      <c r="A13" s="136" t="s">
        <v>633</v>
      </c>
      <c r="B13" s="137" t="s">
        <v>2989</v>
      </c>
      <c r="C13" s="102" t="s">
        <v>2990</v>
      </c>
      <c r="D13" s="140"/>
      <c r="E13" s="107">
        <v>0</v>
      </c>
      <c r="F13" s="100"/>
      <c r="G13" s="100"/>
      <c r="H13" s="100"/>
      <c r="I13" s="100"/>
      <c r="J13" s="100"/>
      <c r="K13" s="100"/>
      <c r="L13" s="100"/>
      <c r="M13" s="100"/>
      <c r="N13" s="100"/>
      <c r="O13" s="100"/>
      <c r="P13" s="100"/>
      <c r="Q13" s="100"/>
      <c r="R13" s="100"/>
      <c r="S13" s="100"/>
      <c r="T13" s="100"/>
      <c r="U13" s="100"/>
    </row>
    <row r="14" ht="12.75" spans="1:21">
      <c r="A14" s="136" t="s">
        <v>633</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2993</v>
      </c>
      <c r="C15" s="102" t="s">
        <v>2994</v>
      </c>
      <c r="D15" s="140"/>
      <c r="E15" s="107">
        <v>0</v>
      </c>
      <c r="F15" s="100"/>
      <c r="G15" s="100"/>
      <c r="H15" s="100"/>
      <c r="I15" s="100"/>
      <c r="J15" s="100"/>
      <c r="K15" s="100"/>
      <c r="L15" s="100"/>
      <c r="M15" s="100"/>
      <c r="N15" s="100"/>
      <c r="O15" s="100"/>
      <c r="P15" s="100"/>
      <c r="Q15" s="100"/>
      <c r="R15" s="100"/>
      <c r="S15" s="100"/>
      <c r="T15" s="100"/>
      <c r="U15" s="100"/>
    </row>
    <row r="16" ht="24" spans="1:21">
      <c r="A16" s="136" t="s">
        <v>633</v>
      </c>
      <c r="B16" s="137" t="s">
        <v>2995</v>
      </c>
      <c r="C16" s="102" t="s">
        <v>2996</v>
      </c>
      <c r="D16" s="141"/>
      <c r="E16" s="113">
        <v>0</v>
      </c>
      <c r="F16" s="100"/>
      <c r="G16" s="100"/>
      <c r="H16" s="100"/>
      <c r="I16" s="100"/>
      <c r="J16" s="100"/>
      <c r="K16" s="100"/>
      <c r="L16" s="100"/>
      <c r="M16" s="100"/>
      <c r="N16" s="100"/>
      <c r="O16" s="100"/>
      <c r="P16" s="100"/>
      <c r="Q16" s="100"/>
      <c r="R16" s="100"/>
      <c r="S16" s="100"/>
      <c r="T16" s="100"/>
      <c r="U16" s="100"/>
    </row>
    <row r="17" ht="13.5" customHeight="1" spans="1:21">
      <c r="A17" s="136" t="s">
        <v>633</v>
      </c>
      <c r="B17" s="137" t="s">
        <v>2997</v>
      </c>
      <c r="C17" s="102" t="s">
        <v>2998</v>
      </c>
      <c r="D17" s="141"/>
      <c r="E17" s="113">
        <v>0</v>
      </c>
      <c r="F17" s="100"/>
      <c r="G17" s="100"/>
      <c r="H17" s="100"/>
      <c r="I17" s="100"/>
      <c r="J17" s="100"/>
      <c r="K17" s="100"/>
      <c r="L17" s="100"/>
      <c r="M17" s="100"/>
      <c r="N17" s="100"/>
      <c r="O17" s="100"/>
      <c r="P17" s="100"/>
      <c r="Q17" s="100"/>
      <c r="R17" s="100"/>
      <c r="S17" s="100"/>
      <c r="T17" s="100"/>
      <c r="U17" s="100"/>
    </row>
    <row r="18" ht="13.5" customHeight="1" spans="1:21">
      <c r="A18" s="136" t="s">
        <v>633</v>
      </c>
      <c r="B18" s="137" t="s">
        <v>2999</v>
      </c>
      <c r="C18" s="102" t="s">
        <v>3000</v>
      </c>
      <c r="D18" s="141"/>
      <c r="E18" s="113">
        <v>0</v>
      </c>
      <c r="F18" s="100"/>
      <c r="G18" s="100"/>
      <c r="H18" s="100"/>
      <c r="I18" s="100"/>
      <c r="J18" s="100"/>
      <c r="K18" s="100"/>
      <c r="L18" s="100"/>
      <c r="M18" s="100"/>
      <c r="N18" s="100"/>
      <c r="O18" s="100"/>
      <c r="P18" s="100"/>
      <c r="Q18" s="100"/>
      <c r="R18" s="100"/>
      <c r="S18" s="100"/>
      <c r="T18" s="100"/>
      <c r="U18" s="100"/>
    </row>
    <row r="19" ht="13.5" customHeight="1" spans="1:21">
      <c r="A19" s="136" t="s">
        <v>633</v>
      </c>
      <c r="B19" s="137" t="s">
        <v>3001</v>
      </c>
      <c r="C19" s="102" t="s">
        <v>3002</v>
      </c>
      <c r="D19" s="141"/>
      <c r="E19" s="113">
        <v>0</v>
      </c>
      <c r="F19" s="100"/>
      <c r="G19" s="100"/>
      <c r="H19" s="100"/>
      <c r="I19" s="100"/>
      <c r="J19" s="100"/>
      <c r="K19" s="100"/>
      <c r="L19" s="100"/>
      <c r="M19" s="100"/>
      <c r="N19" s="100"/>
      <c r="O19" s="100"/>
      <c r="P19" s="100"/>
      <c r="Q19" s="100"/>
      <c r="R19" s="100"/>
      <c r="S19" s="100"/>
      <c r="T19" s="100"/>
      <c r="U19" s="100"/>
    </row>
    <row r="20" ht="13.5" customHeight="1" spans="1:21">
      <c r="A20" s="136" t="s">
        <v>633</v>
      </c>
      <c r="B20" s="137" t="s">
        <v>3003</v>
      </c>
      <c r="C20" s="102" t="s">
        <v>3004</v>
      </c>
      <c r="D20" s="141"/>
      <c r="E20" s="113">
        <v>0</v>
      </c>
      <c r="F20" s="100"/>
      <c r="G20" s="100"/>
      <c r="H20" s="100"/>
      <c r="I20" s="100"/>
      <c r="J20" s="100"/>
      <c r="K20" s="100"/>
      <c r="L20" s="100"/>
      <c r="M20" s="100"/>
      <c r="N20" s="100"/>
      <c r="O20" s="100"/>
      <c r="P20" s="100"/>
      <c r="Q20" s="100"/>
      <c r="R20" s="100"/>
      <c r="S20" s="100"/>
      <c r="T20" s="100"/>
      <c r="U20" s="100"/>
    </row>
    <row r="21" ht="13.5" customHeight="1" spans="1:21">
      <c r="A21" s="136" t="s">
        <v>633</v>
      </c>
      <c r="B21" s="137" t="s">
        <v>3005</v>
      </c>
      <c r="C21" s="102" t="s">
        <v>3006</v>
      </c>
      <c r="D21" s="140"/>
      <c r="E21" s="107">
        <v>0</v>
      </c>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3009</v>
      </c>
      <c r="C23" s="102" t="s">
        <v>3010</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2981</v>
      </c>
      <c r="C24" s="102" t="s">
        <v>3011</v>
      </c>
      <c r="D24" s="140"/>
      <c r="E24" s="107">
        <v>0</v>
      </c>
      <c r="F24" s="100"/>
      <c r="G24" s="100"/>
      <c r="H24" s="100"/>
      <c r="I24" s="100"/>
      <c r="J24" s="100"/>
      <c r="K24" s="100"/>
      <c r="L24" s="100"/>
      <c r="M24" s="100"/>
      <c r="N24" s="100"/>
      <c r="O24" s="100"/>
      <c r="P24" s="100"/>
      <c r="Q24" s="100"/>
      <c r="R24" s="100"/>
      <c r="S24" s="100"/>
      <c r="T24" s="100"/>
      <c r="U24" s="100"/>
    </row>
    <row r="25" ht="13.5" customHeight="1" spans="1:21">
      <c r="A25" s="136" t="s">
        <v>633</v>
      </c>
      <c r="B25" s="137" t="s">
        <v>2983</v>
      </c>
      <c r="C25" s="102" t="s">
        <v>3012</v>
      </c>
      <c r="D25" s="140"/>
      <c r="E25" s="107">
        <v>0</v>
      </c>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3013</v>
      </c>
      <c r="D26" s="140"/>
      <c r="E26" s="107">
        <v>0</v>
      </c>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3014</v>
      </c>
      <c r="D27" s="141"/>
      <c r="E27" s="113">
        <v>0</v>
      </c>
      <c r="F27" s="100"/>
      <c r="G27" s="100"/>
      <c r="H27" s="100"/>
      <c r="I27" s="100"/>
      <c r="J27" s="100"/>
      <c r="K27" s="100"/>
      <c r="L27" s="100"/>
      <c r="M27" s="100"/>
      <c r="N27" s="100"/>
      <c r="O27" s="100"/>
      <c r="P27" s="100"/>
      <c r="Q27" s="100"/>
      <c r="R27" s="100"/>
      <c r="S27" s="100"/>
      <c r="T27" s="100"/>
      <c r="U27" s="100"/>
    </row>
    <row r="28" ht="13.5" customHeight="1" spans="1:21">
      <c r="A28" s="136" t="s">
        <v>633</v>
      </c>
      <c r="B28" s="137" t="s">
        <v>2987</v>
      </c>
      <c r="C28" s="102" t="s">
        <v>3015</v>
      </c>
      <c r="D28" s="140"/>
      <c r="E28" s="107">
        <v>0</v>
      </c>
      <c r="F28" s="100"/>
      <c r="G28" s="100"/>
      <c r="H28" s="100"/>
      <c r="I28" s="100"/>
      <c r="J28" s="100"/>
      <c r="K28" s="100"/>
      <c r="L28" s="100"/>
      <c r="M28" s="100"/>
      <c r="N28" s="100"/>
      <c r="O28" s="100"/>
      <c r="P28" s="100"/>
      <c r="Q28" s="100"/>
      <c r="R28" s="100"/>
      <c r="S28" s="100"/>
      <c r="T28" s="100"/>
      <c r="U28" s="100"/>
    </row>
    <row r="29" ht="13.5" customHeight="1" spans="1:21">
      <c r="A29" s="136" t="s">
        <v>633</v>
      </c>
      <c r="B29" s="137" t="s">
        <v>2989</v>
      </c>
      <c r="C29" s="102" t="s">
        <v>3016</v>
      </c>
      <c r="D29" s="140"/>
      <c r="E29" s="107">
        <v>0</v>
      </c>
      <c r="F29" s="100"/>
      <c r="G29" s="100"/>
      <c r="H29" s="100"/>
      <c r="I29" s="100"/>
      <c r="J29" s="100"/>
      <c r="K29" s="100"/>
      <c r="L29" s="100"/>
      <c r="M29" s="100"/>
      <c r="N29" s="100"/>
      <c r="O29" s="100"/>
      <c r="P29" s="100"/>
      <c r="Q29" s="100"/>
      <c r="R29" s="100"/>
      <c r="S29" s="100"/>
      <c r="T29" s="100"/>
      <c r="U29" s="100"/>
    </row>
    <row r="30" ht="13.5" customHeight="1" spans="1:21">
      <c r="A30" s="136" t="s">
        <v>633</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2993</v>
      </c>
      <c r="C31" s="102" t="s">
        <v>3019</v>
      </c>
      <c r="D31" s="140"/>
      <c r="E31" s="107">
        <v>0</v>
      </c>
      <c r="F31" s="100"/>
      <c r="G31" s="100"/>
      <c r="H31" s="100"/>
      <c r="I31" s="100"/>
      <c r="J31" s="100"/>
      <c r="K31" s="100"/>
      <c r="L31" s="100"/>
      <c r="M31" s="100"/>
      <c r="N31" s="100"/>
      <c r="O31" s="100"/>
      <c r="P31" s="100"/>
      <c r="Q31" s="100"/>
      <c r="R31" s="100"/>
      <c r="S31" s="100"/>
      <c r="T31" s="100"/>
      <c r="U31" s="100"/>
    </row>
    <row r="32" ht="24" spans="1:21">
      <c r="A32" s="136" t="s">
        <v>633</v>
      </c>
      <c r="B32" s="137" t="s">
        <v>2995</v>
      </c>
      <c r="C32" s="102" t="s">
        <v>3020</v>
      </c>
      <c r="D32" s="141"/>
      <c r="E32" s="113">
        <v>0</v>
      </c>
      <c r="F32" s="100"/>
      <c r="G32" s="100"/>
      <c r="H32" s="100"/>
      <c r="I32" s="100"/>
      <c r="J32" s="100"/>
      <c r="K32" s="100"/>
      <c r="L32" s="100"/>
      <c r="M32" s="100"/>
      <c r="N32" s="100"/>
      <c r="O32" s="100"/>
      <c r="P32" s="100"/>
      <c r="Q32" s="100"/>
      <c r="R32" s="100"/>
      <c r="S32" s="100"/>
      <c r="T32" s="100"/>
      <c r="U32" s="100"/>
    </row>
    <row r="33" ht="13.5" customHeight="1" spans="1:21">
      <c r="A33" s="136" t="s">
        <v>633</v>
      </c>
      <c r="B33" s="137" t="s">
        <v>2997</v>
      </c>
      <c r="C33" s="102" t="s">
        <v>3021</v>
      </c>
      <c r="D33" s="141"/>
      <c r="E33" s="113">
        <v>0</v>
      </c>
      <c r="F33" s="100"/>
      <c r="G33" s="100"/>
      <c r="H33" s="100"/>
      <c r="I33" s="100"/>
      <c r="J33" s="100"/>
      <c r="K33" s="100"/>
      <c r="L33" s="100"/>
      <c r="M33" s="100"/>
      <c r="N33" s="100"/>
      <c r="O33" s="100"/>
      <c r="P33" s="100"/>
      <c r="Q33" s="100"/>
      <c r="R33" s="100"/>
      <c r="S33" s="100"/>
      <c r="T33" s="100"/>
      <c r="U33" s="100"/>
    </row>
    <row r="34" ht="13.5" customHeight="1" spans="1:21">
      <c r="A34" s="136" t="s">
        <v>633</v>
      </c>
      <c r="B34" s="137" t="s">
        <v>2999</v>
      </c>
      <c r="C34" s="102" t="s">
        <v>3022</v>
      </c>
      <c r="D34" s="141"/>
      <c r="E34" s="113">
        <v>0</v>
      </c>
      <c r="F34" s="100"/>
      <c r="G34" s="100"/>
      <c r="H34" s="100"/>
      <c r="I34" s="100"/>
      <c r="J34" s="100"/>
      <c r="K34" s="100"/>
      <c r="L34" s="100"/>
      <c r="M34" s="100"/>
      <c r="N34" s="100"/>
      <c r="O34" s="100"/>
      <c r="P34" s="100"/>
      <c r="Q34" s="100"/>
      <c r="R34" s="100"/>
      <c r="S34" s="100"/>
      <c r="T34" s="100"/>
      <c r="U34" s="100"/>
    </row>
    <row r="35" ht="13.5" customHeight="1" spans="1:21">
      <c r="A35" s="136" t="s">
        <v>633</v>
      </c>
      <c r="B35" s="137" t="s">
        <v>3001</v>
      </c>
      <c r="C35" s="102" t="s">
        <v>3023</v>
      </c>
      <c r="D35" s="141"/>
      <c r="E35" s="113">
        <v>0</v>
      </c>
      <c r="F35" s="100"/>
      <c r="G35" s="100"/>
      <c r="H35" s="100"/>
      <c r="I35" s="100"/>
      <c r="J35" s="100"/>
      <c r="K35" s="100"/>
      <c r="L35" s="100"/>
      <c r="M35" s="100"/>
      <c r="N35" s="100"/>
      <c r="O35" s="100"/>
      <c r="P35" s="100"/>
      <c r="Q35" s="100"/>
      <c r="R35" s="100"/>
      <c r="S35" s="100"/>
      <c r="T35" s="100"/>
      <c r="U35" s="100"/>
    </row>
    <row r="36" ht="13.5" customHeight="1" spans="1:21">
      <c r="A36" s="136" t="s">
        <v>633</v>
      </c>
      <c r="B36" s="137" t="s">
        <v>3003</v>
      </c>
      <c r="C36" s="102" t="s">
        <v>3024</v>
      </c>
      <c r="D36" s="141"/>
      <c r="E36" s="113">
        <v>0</v>
      </c>
      <c r="F36" s="100"/>
      <c r="G36" s="100"/>
      <c r="H36" s="100"/>
      <c r="I36" s="100"/>
      <c r="J36" s="100"/>
      <c r="K36" s="100"/>
      <c r="L36" s="100"/>
      <c r="M36" s="100"/>
      <c r="N36" s="100"/>
      <c r="O36" s="100"/>
      <c r="P36" s="100"/>
      <c r="Q36" s="100"/>
      <c r="R36" s="100"/>
      <c r="S36" s="100"/>
      <c r="T36" s="100"/>
      <c r="U36" s="100"/>
    </row>
    <row r="37" ht="13.5" customHeight="1" spans="1:21">
      <c r="A37" s="136" t="s">
        <v>633</v>
      </c>
      <c r="B37" s="137" t="s">
        <v>3005</v>
      </c>
      <c r="C37" s="102" t="s">
        <v>3025</v>
      </c>
      <c r="D37" s="140"/>
      <c r="E37" s="107">
        <v>0</v>
      </c>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3030</v>
      </c>
      <c r="C40" s="102" t="s">
        <v>3031</v>
      </c>
      <c r="D40" s="140"/>
      <c r="E40" s="107">
        <v>0</v>
      </c>
      <c r="F40" s="100"/>
      <c r="G40" s="100"/>
      <c r="H40" s="100"/>
      <c r="I40" s="100"/>
      <c r="J40" s="100"/>
      <c r="K40" s="100"/>
      <c r="L40" s="100"/>
      <c r="M40" s="100"/>
      <c r="N40" s="100"/>
      <c r="O40" s="100"/>
      <c r="P40" s="100"/>
      <c r="Q40" s="100"/>
      <c r="R40" s="100"/>
      <c r="S40" s="100"/>
      <c r="T40" s="100"/>
      <c r="U40" s="100"/>
    </row>
    <row r="41" ht="13.5" customHeight="1" spans="1:21">
      <c r="A41" s="136" t="s">
        <v>633</v>
      </c>
      <c r="B41" s="137" t="s">
        <v>3032</v>
      </c>
      <c r="C41" s="102" t="s">
        <v>3033</v>
      </c>
      <c r="D41" s="140"/>
      <c r="E41" s="107">
        <v>0</v>
      </c>
      <c r="F41" s="100"/>
      <c r="G41" s="100"/>
      <c r="H41" s="100"/>
      <c r="I41" s="100"/>
      <c r="J41" s="100"/>
      <c r="K41" s="100"/>
      <c r="L41" s="100"/>
      <c r="M41" s="100"/>
      <c r="N41" s="100"/>
      <c r="O41" s="100"/>
      <c r="P41" s="100"/>
      <c r="Q41" s="100"/>
      <c r="R41" s="100"/>
      <c r="S41" s="100"/>
      <c r="T41" s="100"/>
      <c r="U41" s="100"/>
    </row>
    <row r="42" ht="13.5" customHeight="1" spans="1:21">
      <c r="A42" s="136" t="s">
        <v>633</v>
      </c>
      <c r="B42" s="137" t="s">
        <v>3034</v>
      </c>
      <c r="C42" s="102" t="s">
        <v>3035</v>
      </c>
      <c r="D42" s="141"/>
      <c r="E42" s="113">
        <v>0</v>
      </c>
      <c r="F42" s="100"/>
      <c r="G42" s="100"/>
      <c r="H42" s="100"/>
      <c r="I42" s="100"/>
      <c r="J42" s="100"/>
      <c r="K42" s="100"/>
      <c r="L42" s="100"/>
      <c r="M42" s="100"/>
      <c r="N42" s="100"/>
      <c r="O42" s="100"/>
      <c r="P42" s="100"/>
      <c r="Q42" s="100"/>
      <c r="R42" s="100"/>
      <c r="S42" s="100"/>
      <c r="T42" s="100"/>
      <c r="U42" s="100"/>
    </row>
    <row r="43" ht="13.5" customHeight="1" spans="1:21">
      <c r="A43" s="136" t="s">
        <v>633</v>
      </c>
      <c r="B43" s="137" t="s">
        <v>3036</v>
      </c>
      <c r="C43" s="102" t="s">
        <v>3037</v>
      </c>
      <c r="D43" s="140"/>
      <c r="E43" s="107">
        <v>0</v>
      </c>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3030</v>
      </c>
      <c r="C45" s="102" t="s">
        <v>3040</v>
      </c>
      <c r="D45" s="140"/>
      <c r="E45" s="107">
        <v>0</v>
      </c>
      <c r="F45" s="100"/>
      <c r="G45" s="100"/>
      <c r="H45" s="100"/>
      <c r="I45" s="100"/>
      <c r="J45" s="100"/>
      <c r="K45" s="100"/>
      <c r="L45" s="100"/>
      <c r="M45" s="100"/>
      <c r="N45" s="100"/>
      <c r="O45" s="100"/>
      <c r="P45" s="100"/>
      <c r="Q45" s="100"/>
      <c r="R45" s="100"/>
      <c r="S45" s="100"/>
      <c r="T45" s="100"/>
      <c r="U45" s="100"/>
    </row>
    <row r="46" ht="13.5" customHeight="1" spans="1:21">
      <c r="A46" s="136" t="s">
        <v>633</v>
      </c>
      <c r="B46" s="137" t="s">
        <v>3032</v>
      </c>
      <c r="C46" s="102" t="s">
        <v>3041</v>
      </c>
      <c r="D46" s="140"/>
      <c r="E46" s="107">
        <v>0</v>
      </c>
      <c r="F46" s="100"/>
      <c r="G46" s="100"/>
      <c r="H46" s="100"/>
      <c r="I46" s="100"/>
      <c r="J46" s="100"/>
      <c r="K46" s="100"/>
      <c r="L46" s="100"/>
      <c r="M46" s="100"/>
      <c r="N46" s="100"/>
      <c r="O46" s="100"/>
      <c r="P46" s="100"/>
      <c r="Q46" s="100"/>
      <c r="R46" s="100"/>
      <c r="S46" s="100"/>
      <c r="T46" s="100"/>
      <c r="U46" s="100"/>
    </row>
    <row r="47" ht="13.5" customHeight="1" spans="1:21">
      <c r="A47" s="136" t="s">
        <v>633</v>
      </c>
      <c r="B47" s="137" t="s">
        <v>3034</v>
      </c>
      <c r="C47" s="102" t="s">
        <v>3042</v>
      </c>
      <c r="D47" s="141"/>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06" sqref="D106"/>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26282.46</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345315.07</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v>3375.61</v>
      </c>
      <c r="E7" s="100"/>
      <c r="F7" s="100"/>
      <c r="G7" s="100"/>
      <c r="H7" s="100"/>
      <c r="I7" s="100"/>
      <c r="J7" s="100"/>
      <c r="K7" s="100"/>
      <c r="L7" s="100"/>
      <c r="M7" s="100"/>
      <c r="N7" s="100"/>
      <c r="O7" s="100"/>
      <c r="P7" s="100"/>
      <c r="Q7" s="100"/>
      <c r="R7" s="100"/>
      <c r="S7" s="100"/>
      <c r="T7" s="100"/>
      <c r="U7" s="100"/>
    </row>
    <row r="8" ht="12.75" customHeight="1" spans="1:21">
      <c r="A8" s="101" t="s">
        <v>2326</v>
      </c>
      <c r="B8" s="106" t="s">
        <v>3052</v>
      </c>
      <c r="C8" s="103" t="s">
        <v>3053</v>
      </c>
      <c r="D8" s="104">
        <f>SUM(D9:D16)</f>
        <v>292700.61</v>
      </c>
      <c r="E8" s="100"/>
      <c r="F8" s="100"/>
      <c r="G8" s="100"/>
      <c r="H8" s="100"/>
      <c r="I8" s="100"/>
      <c r="J8" s="100"/>
      <c r="K8" s="100"/>
      <c r="L8" s="100"/>
      <c r="M8" s="100"/>
      <c r="N8" s="100"/>
      <c r="O8" s="100"/>
      <c r="P8" s="100"/>
      <c r="Q8" s="100"/>
      <c r="R8" s="100"/>
      <c r="S8" s="100"/>
      <c r="T8" s="100"/>
      <c r="U8" s="100"/>
    </row>
    <row r="9" ht="12.75" customHeight="1" spans="1:21">
      <c r="A9" s="108" t="s">
        <v>2328</v>
      </c>
      <c r="B9" s="109" t="s">
        <v>2329</v>
      </c>
      <c r="C9" s="103" t="s">
        <v>3054</v>
      </c>
      <c r="D9" s="107">
        <v>219522.29</v>
      </c>
      <c r="E9" s="100"/>
      <c r="F9" s="100"/>
      <c r="G9" s="100"/>
      <c r="H9" s="100"/>
      <c r="I9" s="100"/>
      <c r="J9" s="100"/>
      <c r="K9" s="100"/>
      <c r="L9" s="100"/>
      <c r="M9" s="100"/>
      <c r="N9" s="100"/>
      <c r="O9" s="100"/>
      <c r="P9" s="100"/>
      <c r="Q9" s="100"/>
      <c r="R9" s="100"/>
      <c r="S9" s="100"/>
      <c r="T9" s="100"/>
      <c r="U9" s="100"/>
    </row>
    <row r="10" ht="12.75" customHeight="1" spans="1:21">
      <c r="A10" s="108" t="s">
        <v>2330</v>
      </c>
      <c r="B10" s="109" t="s">
        <v>2331</v>
      </c>
      <c r="C10" s="103" t="s">
        <v>3055</v>
      </c>
      <c r="D10" s="107">
        <v>73023.82</v>
      </c>
      <c r="E10" s="100"/>
      <c r="F10" s="100"/>
      <c r="G10" s="100"/>
      <c r="H10" s="100"/>
      <c r="I10" s="100"/>
      <c r="J10" s="100"/>
      <c r="K10" s="100"/>
      <c r="L10" s="100"/>
      <c r="M10" s="100"/>
      <c r="N10" s="100"/>
      <c r="O10" s="100"/>
      <c r="P10" s="100"/>
      <c r="Q10" s="100"/>
      <c r="R10" s="100"/>
      <c r="S10" s="100"/>
      <c r="T10" s="100"/>
      <c r="U10" s="100"/>
    </row>
    <row r="11" ht="12.75" customHeight="1" spans="1:21">
      <c r="A11" s="108" t="s">
        <v>2332</v>
      </c>
      <c r="B11" s="109" t="s">
        <v>3056</v>
      </c>
      <c r="C11" s="103" t="s">
        <v>3057</v>
      </c>
      <c r="D11" s="107">
        <v>154.5</v>
      </c>
      <c r="E11" s="100"/>
      <c r="F11" s="100"/>
      <c r="G11" s="100"/>
      <c r="H11" s="100"/>
      <c r="I11" s="100"/>
      <c r="J11" s="100"/>
      <c r="K11" s="100"/>
      <c r="L11" s="100"/>
      <c r="M11" s="100"/>
      <c r="N11" s="100"/>
      <c r="O11" s="100"/>
      <c r="P11" s="100"/>
      <c r="Q11" s="100"/>
      <c r="R11" s="100"/>
      <c r="S11" s="100"/>
      <c r="T11" s="100"/>
      <c r="U11" s="100"/>
    </row>
    <row r="12" ht="12.75" customHeight="1" spans="1:21">
      <c r="A12" s="108" t="s">
        <v>2340</v>
      </c>
      <c r="B12" s="109" t="s">
        <v>2341</v>
      </c>
      <c r="C12" s="103" t="s">
        <v>3058</v>
      </c>
      <c r="D12" s="107"/>
      <c r="E12" s="100"/>
      <c r="F12" s="100"/>
      <c r="G12" s="100"/>
      <c r="H12" s="100"/>
      <c r="I12" s="100"/>
      <c r="J12" s="100"/>
      <c r="K12" s="100"/>
      <c r="L12" s="100"/>
      <c r="M12" s="100"/>
      <c r="N12" s="100"/>
      <c r="O12" s="100"/>
      <c r="P12" s="100"/>
      <c r="Q12" s="100"/>
      <c r="R12" s="100"/>
      <c r="S12" s="100"/>
      <c r="T12" s="100"/>
      <c r="U12" s="100"/>
    </row>
    <row r="13" ht="12.75" spans="1:21">
      <c r="A13" s="110" t="s">
        <v>2342</v>
      </c>
      <c r="B13" s="111" t="s">
        <v>3059</v>
      </c>
      <c r="C13" s="103" t="s">
        <v>3060</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2358</v>
      </c>
      <c r="B14" s="111" t="s">
        <v>2359</v>
      </c>
      <c r="C14" s="103" t="s">
        <v>3061</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2360</v>
      </c>
      <c r="B15" s="111" t="s">
        <v>2361</v>
      </c>
      <c r="C15" s="103" t="s">
        <v>3062</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2362</v>
      </c>
      <c r="B16" s="111" t="s">
        <v>2363</v>
      </c>
      <c r="C16" s="103" t="s">
        <v>3063</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2364</v>
      </c>
      <c r="B17" s="102" t="s">
        <v>3032</v>
      </c>
      <c r="C17" s="103" t="s">
        <v>3064</v>
      </c>
      <c r="D17" s="107">
        <v>49238.85</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2387</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2391</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2.75" spans="1:21">
      <c r="A24" s="112" t="s">
        <v>2458</v>
      </c>
      <c r="B24" s="102" t="s">
        <v>3080</v>
      </c>
      <c r="C24" s="102" t="s">
        <v>3081</v>
      </c>
      <c r="D24" s="113"/>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348842.77</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v>4095.59</v>
      </c>
      <c r="E26" s="100"/>
      <c r="F26" s="100"/>
      <c r="G26" s="100"/>
      <c r="H26" s="100"/>
      <c r="I26" s="100"/>
      <c r="J26" s="100"/>
      <c r="K26" s="100"/>
      <c r="L26" s="100"/>
      <c r="M26" s="100"/>
      <c r="N26" s="100"/>
      <c r="O26" s="100"/>
      <c r="P26" s="100"/>
      <c r="Q26" s="100"/>
      <c r="R26" s="100"/>
      <c r="S26" s="100"/>
      <c r="T26" s="100"/>
      <c r="U26" s="100"/>
    </row>
    <row r="27" ht="12.75" customHeight="1" spans="1:21">
      <c r="A27" s="101" t="s">
        <v>2326</v>
      </c>
      <c r="B27" s="106" t="s">
        <v>3085</v>
      </c>
      <c r="C27" s="103" t="s">
        <v>3086</v>
      </c>
      <c r="D27" s="104">
        <f>SUM(D28:D35)</f>
        <v>289123.6</v>
      </c>
      <c r="E27" s="100"/>
      <c r="F27" s="100"/>
      <c r="G27" s="100"/>
      <c r="H27" s="100"/>
      <c r="I27" s="100"/>
      <c r="J27" s="100"/>
      <c r="K27" s="100"/>
      <c r="L27" s="100"/>
      <c r="M27" s="100"/>
      <c r="N27" s="100"/>
      <c r="O27" s="100"/>
      <c r="P27" s="100"/>
      <c r="Q27" s="100"/>
      <c r="R27" s="100"/>
      <c r="S27" s="100"/>
      <c r="T27" s="100"/>
      <c r="U27" s="100"/>
    </row>
    <row r="28" ht="12.75" customHeight="1" spans="1:21">
      <c r="A28" s="108" t="s">
        <v>2328</v>
      </c>
      <c r="B28" s="109" t="s">
        <v>2329</v>
      </c>
      <c r="C28" s="103" t="s">
        <v>3087</v>
      </c>
      <c r="D28" s="107">
        <v>214369.83</v>
      </c>
      <c r="E28" s="100"/>
      <c r="F28" s="100"/>
      <c r="G28" s="100"/>
      <c r="H28" s="100"/>
      <c r="I28" s="100"/>
      <c r="J28" s="100"/>
      <c r="K28" s="100"/>
      <c r="L28" s="100"/>
      <c r="M28" s="100"/>
      <c r="N28" s="100"/>
      <c r="O28" s="100"/>
      <c r="P28" s="100"/>
      <c r="Q28" s="100"/>
      <c r="R28" s="100"/>
      <c r="S28" s="100"/>
      <c r="T28" s="100"/>
      <c r="U28" s="100"/>
    </row>
    <row r="29" ht="12.75" customHeight="1" spans="1:21">
      <c r="A29" s="108" t="s">
        <v>2330</v>
      </c>
      <c r="B29" s="109" t="s">
        <v>2331</v>
      </c>
      <c r="C29" s="103" t="s">
        <v>3088</v>
      </c>
      <c r="D29" s="107">
        <v>74597.61</v>
      </c>
      <c r="E29" s="100"/>
      <c r="F29" s="100"/>
      <c r="G29" s="100"/>
      <c r="H29" s="100"/>
      <c r="I29" s="100"/>
      <c r="J29" s="100"/>
      <c r="K29" s="100"/>
      <c r="L29" s="100"/>
      <c r="M29" s="100"/>
      <c r="N29" s="100"/>
      <c r="O29" s="100"/>
      <c r="P29" s="100"/>
      <c r="Q29" s="100"/>
      <c r="R29" s="100"/>
      <c r="S29" s="100"/>
      <c r="T29" s="100"/>
      <c r="U29" s="100"/>
    </row>
    <row r="30" ht="12.75" customHeight="1" spans="1:21">
      <c r="A30" s="108" t="s">
        <v>2332</v>
      </c>
      <c r="B30" s="109" t="s">
        <v>3056</v>
      </c>
      <c r="C30" s="103" t="s">
        <v>3089</v>
      </c>
      <c r="D30" s="107">
        <v>156.16</v>
      </c>
      <c r="E30" s="100"/>
      <c r="F30" s="100"/>
      <c r="G30" s="100"/>
      <c r="H30" s="100"/>
      <c r="I30" s="100"/>
      <c r="J30" s="100"/>
      <c r="K30" s="100"/>
      <c r="L30" s="100"/>
      <c r="M30" s="100"/>
      <c r="N30" s="100"/>
      <c r="O30" s="100"/>
      <c r="P30" s="100"/>
      <c r="Q30" s="100"/>
      <c r="R30" s="100"/>
      <c r="S30" s="100"/>
      <c r="T30" s="100"/>
      <c r="U30" s="100"/>
    </row>
    <row r="31" ht="12.75" customHeight="1" spans="1:21">
      <c r="A31" s="108" t="s">
        <v>2340</v>
      </c>
      <c r="B31" s="109" t="s">
        <v>2341</v>
      </c>
      <c r="C31" s="103" t="s">
        <v>3090</v>
      </c>
      <c r="D31" s="107"/>
      <c r="E31" s="100"/>
      <c r="F31" s="100"/>
      <c r="G31" s="100"/>
      <c r="H31" s="100"/>
      <c r="I31" s="100"/>
      <c r="J31" s="100"/>
      <c r="K31" s="100"/>
      <c r="L31" s="100"/>
      <c r="M31" s="100"/>
      <c r="N31" s="100"/>
      <c r="O31" s="100"/>
      <c r="P31" s="100"/>
      <c r="Q31" s="100"/>
      <c r="R31" s="100"/>
      <c r="S31" s="100"/>
      <c r="T31" s="100"/>
      <c r="U31" s="100"/>
    </row>
    <row r="32" ht="12.75" spans="1:21">
      <c r="A32" s="108" t="s">
        <v>2342</v>
      </c>
      <c r="B32" s="111" t="s">
        <v>3059</v>
      </c>
      <c r="C32" s="103" t="s">
        <v>3091</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2358</v>
      </c>
      <c r="B33" s="111" t="s">
        <v>2359</v>
      </c>
      <c r="C33" s="103" t="s">
        <v>3092</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2360</v>
      </c>
      <c r="B34" s="111" t="s">
        <v>2361</v>
      </c>
      <c r="C34" s="103" t="s">
        <v>3093</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2362</v>
      </c>
      <c r="B35" s="111" t="s">
        <v>2363</v>
      </c>
      <c r="C35" s="103" t="s">
        <v>3094</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2364</v>
      </c>
      <c r="B36" s="106" t="s">
        <v>3032</v>
      </c>
      <c r="C36" s="103" t="s">
        <v>3095</v>
      </c>
      <c r="D36" s="107">
        <v>55623.58</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2387</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2391</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2458</v>
      </c>
      <c r="B43" s="102" t="s">
        <v>3080</v>
      </c>
      <c r="C43" s="102" t="s">
        <v>3104</v>
      </c>
      <c r="D43" s="113"/>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22754.76</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2326</v>
      </c>
      <c r="B51" s="102" t="s">
        <v>3119</v>
      </c>
      <c r="C51" s="103" t="s">
        <v>3120</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2328</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2330</v>
      </c>
      <c r="B57" s="106" t="s">
        <v>3127</v>
      </c>
      <c r="C57" s="103" t="s">
        <v>3128</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2332</v>
      </c>
      <c r="B62" s="106" t="s">
        <v>3133</v>
      </c>
      <c r="C62" s="103" t="s">
        <v>3134</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2340</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2342</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2358</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2360</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2362</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2364</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2387</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2391</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2458</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22754.76</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v>678.4</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2326</v>
      </c>
      <c r="B106" s="109" t="s">
        <v>3030</v>
      </c>
      <c r="C106" s="103" t="s">
        <v>3186</v>
      </c>
      <c r="D106" s="107">
        <v>22076.36</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2364</v>
      </c>
      <c r="B107" s="109" t="s">
        <v>3032</v>
      </c>
      <c r="C107" s="103" t="s">
        <v>3187</v>
      </c>
      <c r="D107" s="107">
        <v>0</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2458</v>
      </c>
      <c r="B109" s="117" t="s">
        <v>3080</v>
      </c>
      <c r="C109" s="118" t="s">
        <v>3190</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11"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8" width="14.4285714285714" style="1" customWidth="1"/>
    <col min="19" max="16384" width="14.4285714285714" style="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6</v>
      </c>
      <c r="G3" s="32">
        <f>IF(RefStr!C13&lt;&gt;"",INT(VALUE(MID(RefStr!C13,1,4))),0)</f>
        <v>2025</v>
      </c>
      <c r="H3" s="33">
        <f>IF(RefStr!C13&lt;&gt;"",INT(VALUE(MID(RefStr!C13,6,2))),0)</f>
        <v>12</v>
      </c>
      <c r="I3" s="51">
        <f>RefStr!C10*1</f>
        <v>21</v>
      </c>
      <c r="J3" s="52" t="str">
        <f>RefStr!H7</f>
        <v>DA</v>
      </c>
      <c r="K3" s="33" t="str">
        <f>RefStr!H9</f>
        <v>DA</v>
      </c>
      <c r="L3" s="33" t="str">
        <f>RefStr!H10</f>
        <v>DA</v>
      </c>
      <c r="M3" s="33" t="str">
        <f>RefStr!H8</f>
        <v>DA</v>
      </c>
      <c r="N3" s="33" t="str">
        <f>RefStr!H11</f>
        <v>DA</v>
      </c>
      <c r="O3" s="53">
        <f>RefStr!C6</f>
        <v>36151</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6</v>
      </c>
      <c r="G23" s="26"/>
      <c r="H23" s="26"/>
      <c r="I23" s="26"/>
      <c r="J23" s="26"/>
      <c r="K23" s="26"/>
      <c r="L23" s="26"/>
      <c r="M23" s="26"/>
      <c r="N23" s="26"/>
      <c r="O23" s="26"/>
      <c r="P23" s="26"/>
    </row>
    <row r="24" ht="22.5"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3431</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3432</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3433</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3434</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3435</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3438</v>
      </c>
      <c r="D236" s="31"/>
      <c r="E236" s="26">
        <f t="shared" si="17"/>
        <v>0</v>
      </c>
      <c r="F236" s="26">
        <f ca="1" t="shared" si="18"/>
        <v>1</v>
      </c>
      <c r="G236" s="26"/>
      <c r="H236" s="26"/>
      <c r="I236" s="26"/>
      <c r="J236" s="26"/>
      <c r="K236" s="26"/>
      <c r="L236" s="26">
        <f ca="1">IF(AND('PR-RAS'!D117&gt;0,SUM('PR-RAS'!D723:'PR-RAS'!D726)=0),1,0)</f>
        <v>0</v>
      </c>
      <c r="M236" s="26">
        <f ca="1">IF(AND('PR-RAS'!E117&gt;0,SUM('PR-RAS'!E723:'PR-RAS'!E726)=0),1,0)</f>
        <v>1</v>
      </c>
      <c r="N236" s="26"/>
      <c r="O236" s="26"/>
      <c r="P236" s="26"/>
    </row>
    <row r="237" ht="30" customHeight="1" spans="1:16">
      <c r="A237" s="37">
        <v>180</v>
      </c>
      <c r="B237" s="38" t="str">
        <f t="shared" si="16"/>
        <v>Provjera</v>
      </c>
      <c r="C237" s="60" t="s">
        <v>3439</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O.K.</v>
      </c>
      <c r="C238" s="60" t="s">
        <v>3440</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Provjera</v>
      </c>
      <c r="C239" s="60" t="s">
        <v>3441</v>
      </c>
      <c r="D239" s="31"/>
      <c r="E239" s="26">
        <f t="shared" si="17"/>
        <v>0</v>
      </c>
      <c r="F239" s="26">
        <f t="shared" si="18"/>
        <v>1</v>
      </c>
      <c r="G239" s="26"/>
      <c r="H239" s="26"/>
      <c r="I239" s="26"/>
      <c r="J239" s="26"/>
      <c r="K239" s="26"/>
      <c r="L239" s="26">
        <f>IF(AND('PR-RAS'!D185&gt;0,SUM('PR-RAS'!D737:D739)=0),1,0)</f>
        <v>1</v>
      </c>
      <c r="M239" s="26">
        <f>IF(AND('PR-RAS'!E185&gt;0,SUM('PR-RAS'!E737:E739)=0),1,0)</f>
        <v>1</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3443</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3444</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O.K.</v>
      </c>
      <c r="C243" s="60" t="s">
        <v>3445</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Provjera</v>
      </c>
      <c r="C244" s="60" t="s">
        <v>3446</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3448</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3449</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scale="50" orientation="portrait"/>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2025-11-26T12:43:00Z</cp:lastPrinted>
  <dcterms:modified xsi:type="dcterms:W3CDTF">2026-01-30T07:58:46Z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A831991A59FE4D0884FB829ED9CEBA91_13</vt:lpwstr>
  </property>
  <property fmtid="{D5CDD505-2E9C-101B-9397-08002B2CF9AE}" pid="3" name="KSOProductBuildVer">
    <vt:lpwstr>1033-12.2.0.22222</vt:lpwstr>
  </property>
</Properties>
</file>